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560" windowWidth="19440" windowHeight="95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16" i="1" l="1"/>
  <c r="Q16" i="1"/>
  <c r="P16" i="1"/>
  <c r="S17" i="1"/>
  <c r="T17" i="1"/>
  <c r="S84" i="1" l="1"/>
  <c r="S83" i="1"/>
  <c r="S82" i="1"/>
  <c r="S81" i="1"/>
  <c r="K77" i="1"/>
  <c r="M77" i="1"/>
  <c r="L77" i="1"/>
  <c r="S74" i="1"/>
  <c r="R73" i="1"/>
  <c r="Q73" i="1"/>
  <c r="P73" i="1"/>
  <c r="S73" i="1" s="1"/>
  <c r="R69" i="1"/>
  <c r="Q69" i="1"/>
  <c r="P69" i="1"/>
  <c r="P68" i="1"/>
  <c r="S68" i="1" s="1"/>
  <c r="N68" i="1"/>
  <c r="S72" i="1"/>
  <c r="S71" i="1"/>
  <c r="S69" i="1"/>
  <c r="N62" i="1"/>
  <c r="R62" i="1"/>
  <c r="Q62" i="1"/>
  <c r="P62" i="1"/>
  <c r="P63" i="1"/>
  <c r="K50" i="1"/>
  <c r="S50" i="1"/>
  <c r="S43" i="1"/>
  <c r="M43" i="1"/>
  <c r="N17" i="1"/>
  <c r="L68" i="1"/>
  <c r="S62" i="1" l="1"/>
  <c r="M50" i="1"/>
  <c r="N50" i="1"/>
  <c r="L50" i="1"/>
  <c r="M36" i="1"/>
  <c r="K73" i="1" l="1"/>
  <c r="P70" i="1"/>
  <c r="N43" i="1"/>
  <c r="K43" i="1"/>
  <c r="L43" i="1"/>
  <c r="K30" i="1"/>
  <c r="M35" i="1" l="1"/>
  <c r="M17" i="1"/>
  <c r="L76" i="1"/>
  <c r="L40" i="1"/>
  <c r="L35" i="1"/>
  <c r="L17" i="1"/>
  <c r="K39" i="1" l="1"/>
  <c r="K38" i="1"/>
  <c r="K37" i="1"/>
  <c r="K75" i="1" l="1"/>
  <c r="K41" i="1"/>
  <c r="K36" i="1"/>
  <c r="K21" i="1" l="1"/>
  <c r="K52" i="1" l="1"/>
  <c r="K74" i="1" l="1"/>
  <c r="R31" i="1" l="1"/>
  <c r="Q31" i="1"/>
  <c r="P31" i="1"/>
  <c r="K31" i="1"/>
  <c r="K57" i="1"/>
  <c r="R57" i="1"/>
  <c r="Q57" i="1"/>
  <c r="P57" i="1"/>
  <c r="R48" i="1"/>
  <c r="R36" i="1"/>
  <c r="P48" i="1"/>
  <c r="P36" i="1"/>
  <c r="L27" i="1"/>
  <c r="S27" i="1" s="1"/>
  <c r="N27" i="1"/>
  <c r="M27" i="1"/>
  <c r="R59" i="1"/>
  <c r="Q59" i="1"/>
  <c r="P59" i="1"/>
  <c r="N58" i="1"/>
  <c r="R25" i="1"/>
  <c r="R21" i="1"/>
  <c r="Q21" i="1"/>
  <c r="P21" i="1"/>
  <c r="R58" i="1" l="1"/>
  <c r="S31" i="1"/>
  <c r="P43" i="1"/>
  <c r="Q58" i="1"/>
  <c r="P58" i="1"/>
  <c r="N81" i="1"/>
  <c r="R83" i="1"/>
  <c r="Q82" i="1"/>
  <c r="Q83" i="1"/>
  <c r="P83" i="1"/>
  <c r="K83" i="1"/>
  <c r="M68" i="1"/>
  <c r="M16" i="1" s="1"/>
  <c r="K76" i="1"/>
  <c r="R74" i="1"/>
  <c r="Q74" i="1"/>
  <c r="P74" i="1"/>
  <c r="K62" i="1"/>
  <c r="R66" i="1"/>
  <c r="Q66" i="1"/>
  <c r="P66" i="1"/>
  <c r="P65" i="1"/>
  <c r="R63" i="1"/>
  <c r="Q63" i="1"/>
  <c r="K55" i="1"/>
  <c r="R55" i="1"/>
  <c r="Q55" i="1"/>
  <c r="P55" i="1"/>
  <c r="P54" i="1"/>
  <c r="Q48" i="1"/>
  <c r="Q47" i="1"/>
  <c r="K48" i="1"/>
  <c r="R47" i="1"/>
  <c r="P47" i="1"/>
  <c r="K47" i="1"/>
  <c r="R43" i="1"/>
  <c r="R45" i="1"/>
  <c r="R44" i="1"/>
  <c r="Q44" i="1"/>
  <c r="P44" i="1"/>
  <c r="R32" i="1"/>
  <c r="Q32" i="1"/>
  <c r="P32" i="1"/>
  <c r="K32" i="1"/>
  <c r="R30" i="1"/>
  <c r="Q30" i="1"/>
  <c r="Q27" i="1" s="1"/>
  <c r="P30" i="1"/>
  <c r="P27" i="1" s="1"/>
  <c r="K28" i="1"/>
  <c r="R26" i="1"/>
  <c r="Q26" i="1"/>
  <c r="K68" i="1" l="1"/>
  <c r="R27" i="1"/>
  <c r="K27" i="1"/>
  <c r="R24" i="1"/>
  <c r="Q24" i="1"/>
  <c r="P82" i="1" l="1"/>
  <c r="Q36" i="1" l="1"/>
  <c r="Q23" i="1"/>
  <c r="Q22" i="1"/>
  <c r="Q19" i="1"/>
  <c r="R18" i="1"/>
  <c r="Q18" i="1"/>
  <c r="Q17" i="1" s="1"/>
  <c r="P18" i="1"/>
  <c r="P19" i="1"/>
  <c r="R19" i="1"/>
  <c r="R84" i="1"/>
  <c r="R82" i="1"/>
  <c r="R81" i="1" s="1"/>
  <c r="Q84" i="1"/>
  <c r="Q81" i="1" s="1"/>
  <c r="P84" i="1"/>
  <c r="P81" i="1" s="1"/>
  <c r="R72" i="1"/>
  <c r="R71" i="1"/>
  <c r="R70" i="1"/>
  <c r="Q72" i="1"/>
  <c r="Q71" i="1"/>
  <c r="Q70" i="1"/>
  <c r="R56" i="1"/>
  <c r="R54" i="1"/>
  <c r="R53" i="1"/>
  <c r="R52" i="1"/>
  <c r="R51" i="1"/>
  <c r="Q56" i="1"/>
  <c r="Q54" i="1"/>
  <c r="Q53" i="1"/>
  <c r="Q52" i="1"/>
  <c r="Q51" i="1"/>
  <c r="Q50" i="1" s="1"/>
  <c r="P56" i="1"/>
  <c r="P53" i="1"/>
  <c r="P52" i="1"/>
  <c r="P51" i="1"/>
  <c r="Q45" i="1"/>
  <c r="P45" i="1"/>
  <c r="P26" i="1"/>
  <c r="P25" i="1"/>
  <c r="P24" i="1"/>
  <c r="R23" i="1"/>
  <c r="P23" i="1"/>
  <c r="R22" i="1"/>
  <c r="P22" i="1"/>
  <c r="R68" i="1" l="1"/>
  <c r="R50" i="1"/>
  <c r="Q68" i="1"/>
  <c r="P50" i="1"/>
  <c r="S22" i="1"/>
  <c r="R17" i="1"/>
  <c r="S23" i="1"/>
  <c r="P17" i="1"/>
  <c r="L81" i="1"/>
  <c r="K81" i="1" s="1"/>
  <c r="M81" i="1"/>
  <c r="K79" i="1"/>
  <c r="K78" i="1"/>
  <c r="M58" i="1"/>
  <c r="L58" i="1"/>
  <c r="L16" i="1" s="1"/>
  <c r="K82" i="1"/>
  <c r="K84" i="1"/>
  <c r="K69" i="1"/>
  <c r="K70" i="1"/>
  <c r="K71" i="1"/>
  <c r="P71" i="1" s="1"/>
  <c r="K72" i="1"/>
  <c r="P72" i="1" s="1"/>
  <c r="K80" i="1"/>
  <c r="K63" i="1"/>
  <c r="K64" i="1"/>
  <c r="K65" i="1"/>
  <c r="K66" i="1"/>
  <c r="K67" i="1"/>
  <c r="K51" i="1"/>
  <c r="K53" i="1"/>
  <c r="K54" i="1"/>
  <c r="K56" i="1"/>
  <c r="K59" i="1"/>
  <c r="K61" i="1"/>
  <c r="K26" i="1"/>
  <c r="N40" i="1"/>
  <c r="K23" i="1"/>
  <c r="K24" i="1"/>
  <c r="K22" i="1"/>
  <c r="K20" i="1"/>
  <c r="K19" i="1"/>
  <c r="K18" i="1"/>
  <c r="R40" i="1" l="1"/>
  <c r="R35" i="1" s="1"/>
  <c r="P40" i="1"/>
  <c r="P35" i="1" s="1"/>
  <c r="N35" i="1"/>
  <c r="K40" i="1"/>
  <c r="K58" i="1"/>
  <c r="K17" i="1"/>
  <c r="Q43" i="1"/>
  <c r="H81" i="1"/>
  <c r="G81" i="1"/>
  <c r="F84" i="1"/>
  <c r="F44" i="1"/>
  <c r="F45" i="1"/>
  <c r="F46" i="1"/>
  <c r="H43" i="1"/>
  <c r="G43" i="1"/>
  <c r="H35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40" i="1"/>
  <c r="F41" i="1"/>
  <c r="F42" i="1"/>
  <c r="F47" i="1"/>
  <c r="F48" i="1"/>
  <c r="F49" i="1"/>
  <c r="F51" i="1"/>
  <c r="F52" i="1"/>
  <c r="F53" i="1"/>
  <c r="F54" i="1"/>
  <c r="F56" i="1"/>
  <c r="F61" i="1"/>
  <c r="F62" i="1"/>
  <c r="F63" i="1"/>
  <c r="F64" i="1"/>
  <c r="F65" i="1"/>
  <c r="F66" i="1"/>
  <c r="F67" i="1"/>
  <c r="F70" i="1"/>
  <c r="F71" i="1"/>
  <c r="F72" i="1"/>
  <c r="F73" i="1"/>
  <c r="F78" i="1"/>
  <c r="F80" i="1"/>
  <c r="F82" i="1"/>
  <c r="H58" i="1"/>
  <c r="F58" i="1" s="1"/>
  <c r="G58" i="1"/>
  <c r="G17" i="1"/>
  <c r="F17" i="1" s="1"/>
  <c r="H17" i="1"/>
  <c r="H77" i="1"/>
  <c r="F77" i="1" s="1"/>
  <c r="G22" i="1"/>
  <c r="F22" i="1" s="1"/>
  <c r="H22" i="1"/>
  <c r="H69" i="1"/>
  <c r="H68" i="1" s="1"/>
  <c r="G69" i="1"/>
  <c r="G68" i="1" s="1"/>
  <c r="H50" i="1"/>
  <c r="G50" i="1"/>
  <c r="F68" i="1" l="1"/>
  <c r="F50" i="1"/>
  <c r="F69" i="1"/>
  <c r="K35" i="1"/>
  <c r="S35" i="1"/>
  <c r="N16" i="1"/>
  <c r="F81" i="1"/>
  <c r="H16" i="1"/>
  <c r="F43" i="1"/>
  <c r="K16" i="1" l="1"/>
  <c r="Q25" i="1"/>
  <c r="Q40" i="1"/>
  <c r="Q35" i="1" s="1"/>
  <c r="G35" i="1"/>
  <c r="F35" i="1" s="1"/>
  <c r="G16" i="1"/>
  <c r="F16" i="1" s="1"/>
  <c r="U17" i="1"/>
</calcChain>
</file>

<file path=xl/sharedStrings.xml><?xml version="1.0" encoding="utf-8"?>
<sst xmlns="http://schemas.openxmlformats.org/spreadsheetml/2006/main" count="173" uniqueCount="159">
  <si>
    <t>Додаток 21</t>
  </si>
  <si>
    <t>до Порядку розгляду органами місцевого</t>
  </si>
  <si>
    <t>самоврядування розрахунків тарифів</t>
  </si>
  <si>
    <t>на теплову енергію, її виробництво,</t>
  </si>
  <si>
    <t>транспортування та постачання, а також</t>
  </si>
  <si>
    <t>розрахунків тарифів на комунальні послуги,</t>
  </si>
  <si>
    <t>поданих для їх встановлення</t>
  </si>
  <si>
    <t xml:space="preserve">(підпункт 1 пункту 7 розділу ІІ)  </t>
  </si>
  <si>
    <t>з централізованого водопостачання та централізованого водовідведення</t>
  </si>
  <si>
    <t xml:space="preserve">Складові загальновиробничих витрат </t>
  </si>
  <si>
    <t>Код рядка</t>
  </si>
  <si>
    <t>витрати ресурсу в натуральному вимірі</t>
  </si>
  <si>
    <t>ціна,</t>
  </si>
  <si>
    <t>грн</t>
  </si>
  <si>
    <t>зокрема</t>
  </si>
  <si>
    <t>зокрема розподілені</t>
  </si>
  <si>
    <t>нерозподілені</t>
  </si>
  <si>
    <t>водопостачання</t>
  </si>
  <si>
    <t>водовідведення</t>
  </si>
  <si>
    <t>усього</t>
  </si>
  <si>
    <t>коефіцієнт розподілу</t>
  </si>
  <si>
    <t>А</t>
  </si>
  <si>
    <t>Б</t>
  </si>
  <si>
    <t>В</t>
  </si>
  <si>
    <t>Витрати на оплату праці загальновиробничого персоналу:</t>
  </si>
  <si>
    <t>витрати на оплату праці</t>
  </si>
  <si>
    <t>єдиний внесок на загальнообов’язкове державне соціальне страхування працівників</t>
  </si>
  <si>
    <t>витрати на оплату службових відряджень</t>
  </si>
  <si>
    <t>Амортизація основних засобів загальновиробничого (цехового, дільничного, лінійного) призначення</t>
  </si>
  <si>
    <t>Витрати на утримання та експлуатацію основних засобів та необоротних активів загальновиробничого призначення</t>
  </si>
  <si>
    <t>Витрати на вдосконалення технології та організації виробництва</t>
  </si>
  <si>
    <t>опалення</t>
  </si>
  <si>
    <t>освітлення</t>
  </si>
  <si>
    <t>дезінфекція</t>
  </si>
  <si>
    <t>дератизація</t>
  </si>
  <si>
    <t>витрати на ПММ:</t>
  </si>
  <si>
    <t xml:space="preserve">бензин </t>
  </si>
  <si>
    <t xml:space="preserve">дизельне паливо </t>
  </si>
  <si>
    <t>Витрати на охорону праці, дотримання вимог техніки безпеки і охорону довкілля:</t>
  </si>
  <si>
    <t>Витрати на охорону довкілля:</t>
  </si>
  <si>
    <t>Витрати на охорону об’єктів виробничого та загальновиробничого призначення:</t>
  </si>
  <si>
    <t>пожежна охорона</t>
  </si>
  <si>
    <t xml:space="preserve">сторожова охорона </t>
  </si>
  <si>
    <t>Витрати на сплату податків, зборів:</t>
  </si>
  <si>
    <t>(керівник)</t>
  </si>
  <si>
    <t>___________________</t>
  </si>
  <si>
    <t>(підпис)</t>
  </si>
  <si>
    <t>(ініціали, прізвище)</t>
  </si>
  <si>
    <t>№ з/п</t>
  </si>
  <si>
    <t>1.1</t>
  </si>
  <si>
    <t>Загальновиробничі витрати, пов’язані з наданням послуг з централізованого водопостачання та централізованого водовідведення, усього</t>
  </si>
  <si>
    <t>1.2</t>
  </si>
  <si>
    <t>1.3</t>
  </si>
  <si>
    <t>8.1</t>
  </si>
  <si>
    <t>8.2</t>
  </si>
  <si>
    <t>8.3</t>
  </si>
  <si>
    <t>8.4</t>
  </si>
  <si>
    <t>8.5</t>
  </si>
  <si>
    <t>8.6</t>
  </si>
  <si>
    <t>8.7</t>
  </si>
  <si>
    <t>Витрати на операційну оренду основних засобів та необоротних активів загальновиробничого призначення</t>
  </si>
  <si>
    <t>Витрати на утримання виробничих приміщень:</t>
  </si>
  <si>
    <t>Витрати на обслуговування виробничого процесу:</t>
  </si>
  <si>
    <t>витрати на здійснення технологічного контролю за виробничими процесами і якістю водопостачання та водовідведення</t>
  </si>
  <si>
    <t>9.1</t>
  </si>
  <si>
    <t>9.2</t>
  </si>
  <si>
    <t>9.2.1</t>
  </si>
  <si>
    <t>9.2.2</t>
  </si>
  <si>
    <t>9.3</t>
  </si>
  <si>
    <t>9.3.1</t>
  </si>
  <si>
    <t>9.3.2</t>
  </si>
  <si>
    <t>9.3.3</t>
  </si>
  <si>
    <t>9.3.4</t>
  </si>
  <si>
    <t>9.3.5</t>
  </si>
  <si>
    <t>9.3.6</t>
  </si>
  <si>
    <t>10.1</t>
  </si>
  <si>
    <t>10.2</t>
  </si>
  <si>
    <t>10.3</t>
  </si>
  <si>
    <t>10.4</t>
  </si>
  <si>
    <t>11.1</t>
  </si>
  <si>
    <t>12.1</t>
  </si>
  <si>
    <t>12.2</t>
  </si>
  <si>
    <t>12.3</t>
  </si>
  <si>
    <t>12.4</t>
  </si>
  <si>
    <t>12.5</t>
  </si>
  <si>
    <t>проведення планових перевірок стану обладнання</t>
  </si>
  <si>
    <t>13.1</t>
  </si>
  <si>
    <t>13.2</t>
  </si>
  <si>
    <t>13.3</t>
  </si>
  <si>
    <t>13.4</t>
  </si>
  <si>
    <t>13.5</t>
  </si>
  <si>
    <t>14.1</t>
  </si>
  <si>
    <t>15.1</t>
  </si>
  <si>
    <t>15.2</t>
  </si>
  <si>
    <t>Інші витрати загальновиробничого призначення з централізованого водопостачання та централізованого водовідведення:</t>
  </si>
  <si>
    <t>Витрати на ремонт основних засобів та необоротних активів загальновиробничого призначення</t>
  </si>
  <si>
    <t>Витрати на страхування основних засобів та необоротних активів загальновиробничого призначення</t>
  </si>
  <si>
    <t>Витрати на оплату послуг спеціалізованих підприємств:</t>
  </si>
  <si>
    <t>сума витрат, усього, тис. грн</t>
  </si>
  <si>
    <t>Навчання фахівців</t>
  </si>
  <si>
    <t>Страхування водіїв</t>
  </si>
  <si>
    <t xml:space="preserve">Т/О автотранспорту </t>
  </si>
  <si>
    <t>Фактично, базовий період  2020 рік</t>
  </si>
  <si>
    <t>Діагностика та ремонт інструменту та обладнання</t>
  </si>
  <si>
    <t>Газ</t>
  </si>
  <si>
    <t>Матеріали ЗВ</t>
  </si>
  <si>
    <t xml:space="preserve"> </t>
  </si>
  <si>
    <t>Інші</t>
  </si>
  <si>
    <t xml:space="preserve"> спец. харчування</t>
  </si>
  <si>
    <t>Страхування цивільн. Відповідальності</t>
  </si>
  <si>
    <t xml:space="preserve"> 11,2</t>
  </si>
  <si>
    <t>11.3</t>
  </si>
  <si>
    <t>Екологічний (податок)</t>
  </si>
  <si>
    <t>користування надрами</t>
  </si>
  <si>
    <t>спец. водокористування</t>
  </si>
  <si>
    <t>14,2</t>
  </si>
  <si>
    <t>14.3</t>
  </si>
  <si>
    <t>Мобільний зв'язок</t>
  </si>
  <si>
    <t>вода</t>
  </si>
  <si>
    <t>відв.</t>
  </si>
  <si>
    <t>інші</t>
  </si>
  <si>
    <t>Разом вода</t>
  </si>
  <si>
    <t>Разом відвед</t>
  </si>
  <si>
    <t>Розрахунок</t>
  </si>
  <si>
    <t xml:space="preserve"> загальновиробничих витрат, пов’язаних з наданням послуг</t>
  </si>
  <si>
    <t>вивезення ТПВ</t>
  </si>
  <si>
    <t>Придбання шин</t>
  </si>
  <si>
    <t>Витрати на акумуляторні батареї</t>
  </si>
  <si>
    <t>Охорона праці,спец. одяг</t>
  </si>
  <si>
    <t>10,5</t>
  </si>
  <si>
    <t>Мило,  засоби індив. Захисту</t>
  </si>
  <si>
    <t>охорона майна</t>
  </si>
  <si>
    <t>Сигналізація</t>
  </si>
  <si>
    <t>Ремонт автотранспорту</t>
  </si>
  <si>
    <t>13.6</t>
  </si>
  <si>
    <t>Послуги спец. транспорту</t>
  </si>
  <si>
    <t>Послуги з оформлення дозволу на спец водокористування</t>
  </si>
  <si>
    <t>15.3</t>
  </si>
  <si>
    <t>Інші витраии</t>
  </si>
  <si>
    <t>Екологічні послуги з вилучення відходів</t>
  </si>
  <si>
    <t>Мед. Огляд</t>
  </si>
  <si>
    <t>Директор</t>
  </si>
  <si>
    <t>Михеєнко А. В.</t>
  </si>
  <si>
    <t>Повірка засобів обліку на свердловинах</t>
  </si>
  <si>
    <t>Приєднання до ел. мереж</t>
  </si>
  <si>
    <t>13.7</t>
  </si>
  <si>
    <t>13,8</t>
  </si>
  <si>
    <t>Послуги з розрахунку нормативів питного водопостачання</t>
  </si>
  <si>
    <t>Сан. епідем. Оцінка виробництва води</t>
  </si>
  <si>
    <t>9.1.1</t>
  </si>
  <si>
    <t>9.1.2</t>
  </si>
  <si>
    <t>9.1.3</t>
  </si>
  <si>
    <t>Контроль за вмістом забрудн. Речовин</t>
  </si>
  <si>
    <t>Лабораторні дослідження якості води</t>
  </si>
  <si>
    <t>Обстеження гідрантів</t>
  </si>
  <si>
    <t>Вода 50,6% Стоки 48,6, Інші 0,8%</t>
  </si>
  <si>
    <t>Плановий період        рік</t>
  </si>
  <si>
    <t>10.6</t>
  </si>
  <si>
    <t>10.7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</si>
</sst>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justify" vertical="center"/>
    </xf>
    <xf numFmtId="49" fontId="0" fillId="0" borderId="0" xfId="0" applyNumberFormat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9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10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2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"/>
  <sheetViews>
    <sheetView tabSelected="1" topLeftCell="B10" workbookViewId="0">
      <selection activeCell="T19" sqref="T19"/>
    </sheetView>
  </sheetViews>
  <sheetFormatPr defaultColWidth="9.140625" defaultRowHeight="15" x14ac:dyDescent="0.25"/>
  <cols>
    <col min="1" max="1" width="4.7109375" style="10" customWidth="1"/>
    <col min="2" max="2" width="20.140625" style="1" customWidth="1"/>
    <col min="3" max="3" width="5.42578125" style="1" customWidth="1"/>
    <col min="4" max="4" width="8.28515625" style="1" customWidth="1"/>
    <col min="5" max="6" width="7.28515625" style="1" customWidth="1"/>
    <col min="7" max="9" width="8.28515625" style="1" customWidth="1"/>
    <col min="10" max="11" width="7.28515625" style="1" customWidth="1"/>
    <col min="12" max="13" width="8.28515625" style="1" customWidth="1"/>
    <col min="14" max="15" width="7.28515625" style="1" customWidth="1"/>
    <col min="16" max="18" width="8.28515625" style="1" customWidth="1"/>
    <col min="19" max="16384" width="9.140625" style="1"/>
  </cols>
  <sheetData>
    <row r="1" spans="1:21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21" ht="15.75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21" ht="15.75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21" ht="15.75" x14ac:dyDescent="0.25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21" ht="15.7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21" ht="15.75" x14ac:dyDescent="0.25">
      <c r="A6" s="47" t="s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21" ht="15.75" x14ac:dyDescent="0.25">
      <c r="A7" s="47" t="s">
        <v>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21" ht="15.75" x14ac:dyDescent="0.25">
      <c r="A8" s="47" t="s">
        <v>7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1" ht="15.75" x14ac:dyDescent="0.25">
      <c r="A9" s="44" t="s">
        <v>123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1:21" ht="15.75" x14ac:dyDescent="0.25">
      <c r="A10" s="44" t="s">
        <v>124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spans="1:21" ht="15.75" x14ac:dyDescent="0.25">
      <c r="A11" s="45" t="s">
        <v>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21" x14ac:dyDescent="0.25">
      <c r="A12" s="46" t="s">
        <v>48</v>
      </c>
      <c r="B12" s="41" t="s">
        <v>9</v>
      </c>
      <c r="C12" s="41" t="s">
        <v>10</v>
      </c>
      <c r="D12" s="41" t="s">
        <v>102</v>
      </c>
      <c r="E12" s="42"/>
      <c r="F12" s="41"/>
      <c r="G12" s="41"/>
      <c r="H12" s="41"/>
      <c r="I12" s="41" t="s">
        <v>156</v>
      </c>
      <c r="J12" s="42"/>
      <c r="K12" s="41"/>
      <c r="L12" s="41"/>
      <c r="M12" s="41"/>
      <c r="N12" s="41"/>
      <c r="O12" s="41"/>
      <c r="P12" s="41"/>
      <c r="Q12" s="41"/>
      <c r="R12" s="41"/>
    </row>
    <row r="13" spans="1:21" ht="29.25" customHeight="1" x14ac:dyDescent="0.25">
      <c r="A13" s="46"/>
      <c r="B13" s="41"/>
      <c r="C13" s="41"/>
      <c r="D13" s="40" t="s">
        <v>11</v>
      </c>
      <c r="E13" s="7" t="s">
        <v>12</v>
      </c>
      <c r="F13" s="42" t="s">
        <v>98</v>
      </c>
      <c r="G13" s="41" t="s">
        <v>14</v>
      </c>
      <c r="H13" s="41"/>
      <c r="I13" s="40" t="s">
        <v>11</v>
      </c>
      <c r="J13" s="7" t="s">
        <v>12</v>
      </c>
      <c r="K13" s="42" t="s">
        <v>98</v>
      </c>
      <c r="L13" s="41" t="s">
        <v>15</v>
      </c>
      <c r="M13" s="41"/>
      <c r="N13" s="41" t="s">
        <v>16</v>
      </c>
      <c r="O13" s="41"/>
      <c r="P13" s="41"/>
      <c r="Q13" s="41"/>
      <c r="R13" s="41"/>
    </row>
    <row r="14" spans="1:21" ht="66.75" customHeight="1" x14ac:dyDescent="0.25">
      <c r="A14" s="46"/>
      <c r="B14" s="41"/>
      <c r="C14" s="41"/>
      <c r="D14" s="40"/>
      <c r="E14" s="6" t="s">
        <v>13</v>
      </c>
      <c r="F14" s="43"/>
      <c r="G14" s="2" t="s">
        <v>17</v>
      </c>
      <c r="H14" s="2" t="s">
        <v>18</v>
      </c>
      <c r="I14" s="40"/>
      <c r="J14" s="6" t="s">
        <v>13</v>
      </c>
      <c r="K14" s="43"/>
      <c r="L14" s="2" t="s">
        <v>17</v>
      </c>
      <c r="M14" s="2" t="s">
        <v>18</v>
      </c>
      <c r="N14" s="2" t="s">
        <v>19</v>
      </c>
      <c r="O14" s="2" t="s">
        <v>20</v>
      </c>
      <c r="P14" s="2" t="s">
        <v>17</v>
      </c>
      <c r="Q14" s="16" t="s">
        <v>18</v>
      </c>
      <c r="R14" s="2" t="s">
        <v>107</v>
      </c>
      <c r="S14" s="1" t="s">
        <v>118</v>
      </c>
      <c r="T14" s="1" t="s">
        <v>119</v>
      </c>
      <c r="U14" s="1" t="s">
        <v>120</v>
      </c>
    </row>
    <row r="15" spans="1:21" x14ac:dyDescent="0.25">
      <c r="A15" s="8" t="s">
        <v>21</v>
      </c>
      <c r="B15" s="2" t="s">
        <v>22</v>
      </c>
      <c r="C15" s="2" t="s">
        <v>23</v>
      </c>
      <c r="D15" s="2">
        <v>1</v>
      </c>
      <c r="E15" s="6">
        <v>2</v>
      </c>
      <c r="F15" s="2">
        <v>3</v>
      </c>
      <c r="G15" s="2">
        <v>4</v>
      </c>
      <c r="H15" s="2">
        <v>5</v>
      </c>
      <c r="I15" s="2">
        <v>6</v>
      </c>
      <c r="J15" s="6">
        <v>7</v>
      </c>
      <c r="K15" s="2">
        <v>8</v>
      </c>
      <c r="L15" s="2">
        <v>9</v>
      </c>
      <c r="M15" s="2">
        <v>10</v>
      </c>
      <c r="N15" s="2">
        <v>11</v>
      </c>
      <c r="O15" s="2">
        <v>12</v>
      </c>
      <c r="P15" s="2">
        <v>13</v>
      </c>
      <c r="Q15" s="16">
        <v>14</v>
      </c>
      <c r="R15" s="2">
        <v>15</v>
      </c>
      <c r="S15" s="19">
        <v>0.50600000000000001</v>
      </c>
      <c r="T15" s="19">
        <v>0.48599999999999999</v>
      </c>
      <c r="U15" s="19">
        <v>8.0000000000000002E-3</v>
      </c>
    </row>
    <row r="16" spans="1:21" ht="89.25" x14ac:dyDescent="0.25">
      <c r="A16" s="11"/>
      <c r="B16" s="3" t="s">
        <v>50</v>
      </c>
      <c r="C16" s="2"/>
      <c r="D16" s="4"/>
      <c r="E16" s="4"/>
      <c r="F16" s="5">
        <f>SUM(G16:H16)</f>
        <v>14927.039999999997</v>
      </c>
      <c r="G16" s="5">
        <f>G17+G21+G22+G23+G24+G25+G26+G27+G35+G50+G58+G62+G68+G77+G81</f>
        <v>8270.5999999999985</v>
      </c>
      <c r="H16" s="5">
        <f>H17+H21+H22+H23+H24+H25+H26+H27+H35+H50+H58+H62+H68+H77+H81</f>
        <v>6656.44</v>
      </c>
      <c r="I16" s="4"/>
      <c r="J16" s="4"/>
      <c r="K16" s="33">
        <f>L16+M16+N16</f>
        <v>27318.326999999997</v>
      </c>
      <c r="L16" s="18">
        <f>L17+L21+L22+L23+L24+L25+L26+L27+L35+L50+L58+L62+L68+L77+L81</f>
        <v>5067.6959999999999</v>
      </c>
      <c r="M16" s="18">
        <f>M17+M21+M22+M23+M24+M25+M26+M27+M35+M50+M58++M62+M68+M77+M81</f>
        <v>3504.4430000000002</v>
      </c>
      <c r="N16" s="33">
        <f>N17+N21+N22+N23+N24+N25+N26+N27+N35+N50+N58+N62+N68+N77+N81</f>
        <v>18746.187999999998</v>
      </c>
      <c r="O16" s="5" t="s">
        <v>155</v>
      </c>
      <c r="P16" s="18">
        <f>P17+P21+P22+P23+P24+P25+P26+P27+P35+P50+P58+P62+P77+P81+P68</f>
        <v>9485.5711280000014</v>
      </c>
      <c r="Q16" s="18">
        <f>N16*T15</f>
        <v>9110.6473679999981</v>
      </c>
      <c r="R16" s="18">
        <f>R17+R21+R22+R23+R24+R25+R26+R27+R35+R50+R58+R62+R68+R77+R81</f>
        <v>149.96950400000009</v>
      </c>
      <c r="S16" s="21" t="s">
        <v>121</v>
      </c>
      <c r="T16" s="22" t="s">
        <v>122</v>
      </c>
      <c r="U16" s="1" t="s">
        <v>120</v>
      </c>
    </row>
    <row r="17" spans="1:21" ht="51" x14ac:dyDescent="0.25">
      <c r="A17" s="8">
        <v>1</v>
      </c>
      <c r="B17" s="3" t="s">
        <v>24</v>
      </c>
      <c r="C17" s="2">
        <v>2</v>
      </c>
      <c r="D17" s="4"/>
      <c r="E17" s="4"/>
      <c r="F17" s="5">
        <f>SUM(G17:H17)</f>
        <v>10819.3</v>
      </c>
      <c r="G17" s="5">
        <f>SUM(G18:G20)</f>
        <v>5156.7999999999993</v>
      </c>
      <c r="H17" s="5">
        <f>SUM(H18:H20)</f>
        <v>5662.5</v>
      </c>
      <c r="I17" s="4"/>
      <c r="J17" s="4"/>
      <c r="K17" s="5">
        <f>L17+M17+N17</f>
        <v>20863.731</v>
      </c>
      <c r="L17" s="5">
        <f>L18+L19+L20</f>
        <v>3030.8110000000001</v>
      </c>
      <c r="M17" s="5">
        <f>M18+M19+M20</f>
        <v>2890.3</v>
      </c>
      <c r="N17" s="33">
        <f>N18+N19+N20</f>
        <v>14942.619999999999</v>
      </c>
      <c r="O17" s="5"/>
      <c r="P17" s="18">
        <f>P18+P19+P20</f>
        <v>7560.9657200000001</v>
      </c>
      <c r="Q17" s="18">
        <f>Q18+Q19+Q20</f>
        <v>7262.1133199999995</v>
      </c>
      <c r="R17" s="18">
        <f>R18+R19+R20</f>
        <v>119.54096000000001</v>
      </c>
      <c r="S17" s="23">
        <f>L16+P16</f>
        <v>14553.267128000001</v>
      </c>
      <c r="T17" s="23">
        <f>M16+Q16</f>
        <v>12615.090367999997</v>
      </c>
      <c r="U17" s="23">
        <f>R16</f>
        <v>149.96950400000009</v>
      </c>
    </row>
    <row r="18" spans="1:21" ht="25.5" x14ac:dyDescent="0.25">
      <c r="A18" s="8" t="s">
        <v>49</v>
      </c>
      <c r="B18" s="3" t="s">
        <v>25</v>
      </c>
      <c r="C18" s="2">
        <v>3</v>
      </c>
      <c r="D18" s="5"/>
      <c r="E18" s="5"/>
      <c r="F18" s="5">
        <f t="shared" ref="F18:F84" si="0">SUM(G18:H18)</f>
        <v>8897.7999999999993</v>
      </c>
      <c r="G18" s="5">
        <v>4240.8999999999996</v>
      </c>
      <c r="H18" s="5">
        <v>4656.8999999999996</v>
      </c>
      <c r="I18" s="5"/>
      <c r="J18" s="5"/>
      <c r="K18" s="5">
        <f t="shared" ref="K18:K22" si="1">L18+M18+N18</f>
        <v>17120.291000000001</v>
      </c>
      <c r="L18" s="5">
        <v>2484.2710000000002</v>
      </c>
      <c r="M18" s="5">
        <v>2369.1</v>
      </c>
      <c r="N18" s="33">
        <v>12266.92</v>
      </c>
      <c r="O18" s="5"/>
      <c r="P18" s="18">
        <f>N18*S15</f>
        <v>6207.0615200000002</v>
      </c>
      <c r="Q18" s="18">
        <f>N18*T15</f>
        <v>5961.7231199999997</v>
      </c>
      <c r="R18" s="18">
        <f>N18*U15</f>
        <v>98.135360000000006</v>
      </c>
      <c r="S18" s="20"/>
      <c r="U18" s="20"/>
    </row>
    <row r="19" spans="1:21" ht="63.75" x14ac:dyDescent="0.25">
      <c r="A19" s="8" t="s">
        <v>51</v>
      </c>
      <c r="B19" s="3" t="s">
        <v>26</v>
      </c>
      <c r="C19" s="2">
        <v>4</v>
      </c>
      <c r="D19" s="5"/>
      <c r="E19" s="5"/>
      <c r="F19" s="5">
        <f t="shared" si="0"/>
        <v>1921.5</v>
      </c>
      <c r="G19" s="5">
        <v>915.9</v>
      </c>
      <c r="H19" s="5">
        <v>1005.6</v>
      </c>
      <c r="I19" s="5"/>
      <c r="J19" s="5"/>
      <c r="K19" s="5">
        <f t="shared" si="1"/>
        <v>3743.4399999999996</v>
      </c>
      <c r="L19" s="5">
        <v>546.54</v>
      </c>
      <c r="M19" s="5">
        <v>521.20000000000005</v>
      </c>
      <c r="N19" s="5">
        <v>2675.7</v>
      </c>
      <c r="O19" s="5"/>
      <c r="P19" s="18">
        <f>N19*S15</f>
        <v>1353.9041999999999</v>
      </c>
      <c r="Q19" s="18">
        <f>N19*T15</f>
        <v>1300.3901999999998</v>
      </c>
      <c r="R19" s="18">
        <f>N19*U15</f>
        <v>21.4056</v>
      </c>
      <c r="S19" s="20"/>
    </row>
    <row r="20" spans="1:21" ht="25.5" x14ac:dyDescent="0.25">
      <c r="A20" s="8" t="s">
        <v>52</v>
      </c>
      <c r="B20" s="3" t="s">
        <v>27</v>
      </c>
      <c r="C20" s="2">
        <v>5</v>
      </c>
      <c r="D20" s="5"/>
      <c r="E20" s="5"/>
      <c r="F20" s="5">
        <f t="shared" si="0"/>
        <v>0</v>
      </c>
      <c r="G20" s="5">
        <v>0</v>
      </c>
      <c r="H20" s="5">
        <v>0</v>
      </c>
      <c r="I20" s="5"/>
      <c r="J20" s="5"/>
      <c r="K20" s="5">
        <f t="shared" si="1"/>
        <v>0</v>
      </c>
      <c r="L20" s="5">
        <v>0</v>
      </c>
      <c r="M20" s="5">
        <v>0</v>
      </c>
      <c r="N20" s="5">
        <v>0</v>
      </c>
      <c r="O20" s="5"/>
      <c r="P20" s="5"/>
      <c r="Q20" s="5"/>
      <c r="R20" s="5"/>
    </row>
    <row r="21" spans="1:21" ht="63.75" x14ac:dyDescent="0.25">
      <c r="A21" s="8">
        <v>2</v>
      </c>
      <c r="B21" s="3" t="s">
        <v>28</v>
      </c>
      <c r="C21" s="2">
        <v>6</v>
      </c>
      <c r="D21" s="5"/>
      <c r="E21" s="5"/>
      <c r="F21" s="5">
        <f t="shared" si="0"/>
        <v>2084.1999999999998</v>
      </c>
      <c r="G21" s="5">
        <v>1858.6</v>
      </c>
      <c r="H21" s="5">
        <v>225.6</v>
      </c>
      <c r="I21" s="5"/>
      <c r="J21" s="5"/>
      <c r="K21" s="5">
        <f>L21+M21+N21</f>
        <v>1652.7449999999999</v>
      </c>
      <c r="L21" s="5">
        <v>0</v>
      </c>
      <c r="M21" s="5">
        <v>0</v>
      </c>
      <c r="N21" s="5">
        <v>1652.7449999999999</v>
      </c>
      <c r="O21" s="5"/>
      <c r="P21" s="5">
        <f>N21*S15</f>
        <v>836.28896999999995</v>
      </c>
      <c r="Q21" s="18">
        <f>N21*T15</f>
        <v>803.23406999999997</v>
      </c>
      <c r="R21" s="18">
        <f>N21*U15</f>
        <v>13.221959999999999</v>
      </c>
      <c r="S21" s="1" t="s">
        <v>106</v>
      </c>
    </row>
    <row r="22" spans="1:21" ht="76.5" x14ac:dyDescent="0.25">
      <c r="A22" s="8">
        <v>3</v>
      </c>
      <c r="B22" s="3" t="s">
        <v>29</v>
      </c>
      <c r="C22" s="2">
        <v>7</v>
      </c>
      <c r="D22" s="5"/>
      <c r="E22" s="5"/>
      <c r="F22" s="5">
        <f t="shared" si="0"/>
        <v>8.7899999999999991</v>
      </c>
      <c r="G22" s="5">
        <f>0.9+3.2+0.04+0.1</f>
        <v>4.24</v>
      </c>
      <c r="H22" s="5">
        <f>0.9+3.5+0.05+0.1</f>
        <v>4.55</v>
      </c>
      <c r="I22" s="5"/>
      <c r="J22" s="5"/>
      <c r="K22" s="5">
        <f t="shared" si="1"/>
        <v>8.7899999999999991</v>
      </c>
      <c r="L22" s="5"/>
      <c r="M22" s="5"/>
      <c r="N22" s="5">
        <v>8.7899999999999991</v>
      </c>
      <c r="O22" s="5"/>
      <c r="P22" s="18">
        <f>N22*S15</f>
        <v>4.4477399999999996</v>
      </c>
      <c r="Q22" s="18">
        <f>N22*T15</f>
        <v>4.2719399999999998</v>
      </c>
      <c r="R22" s="18">
        <f>N22*U15</f>
        <v>7.0319999999999994E-2</v>
      </c>
      <c r="S22" s="20">
        <f>P22+Q22+R22</f>
        <v>8.7900000000000009</v>
      </c>
    </row>
    <row r="23" spans="1:21" ht="63.75" x14ac:dyDescent="0.25">
      <c r="A23" s="8">
        <v>4</v>
      </c>
      <c r="B23" s="3" t="s">
        <v>95</v>
      </c>
      <c r="C23" s="2">
        <v>8</v>
      </c>
      <c r="D23" s="5"/>
      <c r="E23" s="5"/>
      <c r="F23" s="5">
        <f t="shared" si="0"/>
        <v>120.4</v>
      </c>
      <c r="G23" s="5">
        <v>59.4</v>
      </c>
      <c r="H23" s="5">
        <v>61</v>
      </c>
      <c r="I23" s="5"/>
      <c r="J23" s="5"/>
      <c r="K23" s="5">
        <f t="shared" ref="K23:K26" si="2">L23+M23+N23</f>
        <v>324.97000000000003</v>
      </c>
      <c r="L23" s="5"/>
      <c r="M23" s="5"/>
      <c r="N23" s="5">
        <v>324.97000000000003</v>
      </c>
      <c r="O23" s="5"/>
      <c r="P23" s="18">
        <f>N23*S15</f>
        <v>164.43482</v>
      </c>
      <c r="Q23" s="18">
        <f>N23*T15</f>
        <v>157.93542000000002</v>
      </c>
      <c r="R23" s="18">
        <f>N23*U15</f>
        <v>2.5997600000000003</v>
      </c>
      <c r="S23" s="20">
        <f>P23+Q23+R23</f>
        <v>324.97000000000003</v>
      </c>
    </row>
    <row r="24" spans="1:21" ht="63.75" x14ac:dyDescent="0.25">
      <c r="A24" s="8">
        <v>5</v>
      </c>
      <c r="B24" s="3" t="s">
        <v>96</v>
      </c>
      <c r="C24" s="2">
        <v>9</v>
      </c>
      <c r="D24" s="5"/>
      <c r="E24" s="5"/>
      <c r="F24" s="5">
        <f t="shared" si="0"/>
        <v>30.200000000000003</v>
      </c>
      <c r="G24" s="5">
        <v>14.3</v>
      </c>
      <c r="H24" s="5">
        <v>15.9</v>
      </c>
      <c r="I24" s="5"/>
      <c r="J24" s="5"/>
      <c r="K24" s="5">
        <f t="shared" si="2"/>
        <v>30.200000000000003</v>
      </c>
      <c r="L24" s="5">
        <v>14.3</v>
      </c>
      <c r="M24" s="5">
        <v>15.9</v>
      </c>
      <c r="N24" s="5">
        <v>0</v>
      </c>
      <c r="O24" s="5"/>
      <c r="P24" s="18">
        <f>N24*S15</f>
        <v>0</v>
      </c>
      <c r="Q24" s="18">
        <f>N24*T15</f>
        <v>0</v>
      </c>
      <c r="R24" s="18">
        <f>N24*U15</f>
        <v>0</v>
      </c>
    </row>
    <row r="25" spans="1:21" ht="76.5" x14ac:dyDescent="0.25">
      <c r="A25" s="12">
        <v>6</v>
      </c>
      <c r="B25" s="3" t="s">
        <v>60</v>
      </c>
      <c r="C25" s="7">
        <v>10</v>
      </c>
      <c r="D25" s="13"/>
      <c r="E25" s="13"/>
      <c r="F25" s="5">
        <f t="shared" si="0"/>
        <v>0</v>
      </c>
      <c r="G25" s="13">
        <v>0</v>
      </c>
      <c r="H25" s="13">
        <v>0</v>
      </c>
      <c r="I25" s="13"/>
      <c r="J25" s="13"/>
      <c r="K25" s="18">
        <v>162</v>
      </c>
      <c r="L25" s="13"/>
      <c r="M25" s="26">
        <v>162</v>
      </c>
      <c r="N25" s="13">
        <v>0</v>
      </c>
      <c r="O25" s="13"/>
      <c r="P25" s="18">
        <f>N25*S15</f>
        <v>0</v>
      </c>
      <c r="Q25" s="18">
        <f t="shared" ref="Q25" si="3">N25*T17</f>
        <v>0</v>
      </c>
      <c r="R25" s="18">
        <f>N25*U15</f>
        <v>0</v>
      </c>
      <c r="T25" s="1" t="s">
        <v>106</v>
      </c>
    </row>
    <row r="26" spans="1:21" ht="51" x14ac:dyDescent="0.25">
      <c r="A26" s="8">
        <v>7</v>
      </c>
      <c r="B26" s="3" t="s">
        <v>30</v>
      </c>
      <c r="C26" s="2">
        <v>11</v>
      </c>
      <c r="D26" s="5"/>
      <c r="E26" s="5"/>
      <c r="F26" s="5">
        <f t="shared" si="0"/>
        <v>21</v>
      </c>
      <c r="G26" s="5">
        <v>10.7</v>
      </c>
      <c r="H26" s="5">
        <v>10.3</v>
      </c>
      <c r="I26" s="5"/>
      <c r="J26" s="5"/>
      <c r="K26" s="5">
        <f t="shared" si="2"/>
        <v>21</v>
      </c>
      <c r="L26" s="5"/>
      <c r="M26" s="5"/>
      <c r="N26" s="5">
        <v>21</v>
      </c>
      <c r="O26" s="5"/>
      <c r="P26" s="18">
        <f>N26*S15</f>
        <v>10.625999999999999</v>
      </c>
      <c r="Q26" s="18">
        <f>N26*T15</f>
        <v>10.206</v>
      </c>
      <c r="R26" s="18">
        <f>N26*U15</f>
        <v>0.16800000000000001</v>
      </c>
    </row>
    <row r="27" spans="1:21" ht="38.25" x14ac:dyDescent="0.25">
      <c r="A27" s="8">
        <v>8</v>
      </c>
      <c r="B27" s="3" t="s">
        <v>61</v>
      </c>
      <c r="C27" s="2">
        <v>12</v>
      </c>
      <c r="D27" s="4"/>
      <c r="E27" s="4"/>
      <c r="F27" s="5">
        <f t="shared" si="0"/>
        <v>0</v>
      </c>
      <c r="G27" s="5"/>
      <c r="H27" s="5"/>
      <c r="I27" s="4"/>
      <c r="J27" s="4"/>
      <c r="K27" s="18">
        <f>K28+K29+K30+K31+K32+K33+K34</f>
        <v>193.02599999999998</v>
      </c>
      <c r="L27" s="5">
        <f>L28+L29+L30+L31+L32+L33+L34</f>
        <v>122.31699999999999</v>
      </c>
      <c r="M27" s="5">
        <f>M28+M29+M30+M31+M32+M33</f>
        <v>0</v>
      </c>
      <c r="N27" s="5">
        <f>N28+N29+N30+N31+N32+N33+N34</f>
        <v>70.709000000000003</v>
      </c>
      <c r="O27" s="5"/>
      <c r="P27" s="18">
        <f>P28+P29+P30+P31+P32+P33+P34</f>
        <v>35.778753999999999</v>
      </c>
      <c r="Q27" s="18">
        <f>Q28+Q29+Q30+Q31+Q32+Q33+Q34</f>
        <v>34.364573999999998</v>
      </c>
      <c r="R27" s="18">
        <f>R28+R29+R30+R31+R32+R33+R34</f>
        <v>0.56567199999999995</v>
      </c>
      <c r="S27" s="1">
        <f>L27+N27</f>
        <v>193.02600000000001</v>
      </c>
    </row>
    <row r="28" spans="1:21" x14ac:dyDescent="0.25">
      <c r="A28" s="8" t="s">
        <v>53</v>
      </c>
      <c r="B28" s="3" t="s">
        <v>31</v>
      </c>
      <c r="C28" s="2">
        <v>13</v>
      </c>
      <c r="D28" s="5"/>
      <c r="E28" s="5"/>
      <c r="F28" s="5">
        <f t="shared" si="0"/>
        <v>0</v>
      </c>
      <c r="G28" s="5">
        <v>0</v>
      </c>
      <c r="H28" s="5">
        <v>0</v>
      </c>
      <c r="I28" s="5"/>
      <c r="J28" s="5"/>
      <c r="K28" s="5">
        <f>L28+M28</f>
        <v>122.31699999999999</v>
      </c>
      <c r="L28" s="5">
        <v>122.31699999999999</v>
      </c>
      <c r="M28" s="5"/>
      <c r="N28" s="5"/>
      <c r="O28" s="5"/>
      <c r="P28" s="18"/>
      <c r="Q28" s="18"/>
      <c r="R28" s="18"/>
    </row>
    <row r="29" spans="1:21" x14ac:dyDescent="0.25">
      <c r="A29" s="8" t="s">
        <v>54</v>
      </c>
      <c r="B29" s="3" t="s">
        <v>32</v>
      </c>
      <c r="C29" s="2">
        <v>14</v>
      </c>
      <c r="D29" s="5"/>
      <c r="E29" s="5"/>
      <c r="F29" s="5">
        <f t="shared" si="0"/>
        <v>0</v>
      </c>
      <c r="G29" s="5">
        <v>0</v>
      </c>
      <c r="H29" s="5">
        <v>0</v>
      </c>
      <c r="I29" s="5"/>
      <c r="J29" s="5"/>
      <c r="K29" s="5"/>
      <c r="L29" s="5"/>
      <c r="M29" s="5"/>
      <c r="N29" s="5"/>
      <c r="O29" s="5"/>
      <c r="P29" s="18"/>
      <c r="Q29" s="18"/>
      <c r="R29" s="18"/>
    </row>
    <row r="30" spans="1:21" x14ac:dyDescent="0.25">
      <c r="A30" s="8" t="s">
        <v>55</v>
      </c>
      <c r="B30" s="3" t="s">
        <v>33</v>
      </c>
      <c r="C30" s="2">
        <v>15</v>
      </c>
      <c r="D30" s="5"/>
      <c r="E30" s="5"/>
      <c r="F30" s="5">
        <f t="shared" si="0"/>
        <v>0</v>
      </c>
      <c r="G30" s="5">
        <v>0</v>
      </c>
      <c r="H30" s="5">
        <v>0</v>
      </c>
      <c r="I30" s="5"/>
      <c r="J30" s="5"/>
      <c r="K30" s="5">
        <f>L30+M30+N30</f>
        <v>51.625999999999998</v>
      </c>
      <c r="L30" s="5"/>
      <c r="M30" s="5"/>
      <c r="N30" s="5">
        <v>51.625999999999998</v>
      </c>
      <c r="O30" s="5"/>
      <c r="P30" s="18">
        <f>N30*S15</f>
        <v>26.122755999999999</v>
      </c>
      <c r="Q30" s="18">
        <f>N30*T15</f>
        <v>25.090235999999997</v>
      </c>
      <c r="R30" s="18">
        <f>N30*U15</f>
        <v>0.41300799999999999</v>
      </c>
    </row>
    <row r="31" spans="1:21" x14ac:dyDescent="0.25">
      <c r="A31" s="8" t="s">
        <v>56</v>
      </c>
      <c r="B31" s="3" t="s">
        <v>34</v>
      </c>
      <c r="C31" s="2">
        <v>16</v>
      </c>
      <c r="D31" s="5"/>
      <c r="E31" s="5"/>
      <c r="F31" s="5">
        <f t="shared" si="0"/>
        <v>0</v>
      </c>
      <c r="G31" s="5">
        <v>0</v>
      </c>
      <c r="H31" s="5">
        <v>0</v>
      </c>
      <c r="I31" s="5"/>
      <c r="J31" s="5"/>
      <c r="K31" s="18">
        <f>L31+M31+N31</f>
        <v>2</v>
      </c>
      <c r="L31" s="5"/>
      <c r="M31" s="5"/>
      <c r="N31" s="18">
        <v>2</v>
      </c>
      <c r="O31" s="5"/>
      <c r="P31" s="18">
        <f>N31*S15</f>
        <v>1.012</v>
      </c>
      <c r="Q31" s="18">
        <f>N31*T15</f>
        <v>0.97199999999999998</v>
      </c>
      <c r="R31" s="18">
        <f>N31*U15</f>
        <v>1.6E-2</v>
      </c>
      <c r="S31" s="20">
        <f>R31+Q31+P31</f>
        <v>2</v>
      </c>
    </row>
    <row r="32" spans="1:21" x14ac:dyDescent="0.25">
      <c r="A32" s="8" t="s">
        <v>57</v>
      </c>
      <c r="B32" s="3" t="s">
        <v>125</v>
      </c>
      <c r="C32" s="2">
        <v>17</v>
      </c>
      <c r="D32" s="5"/>
      <c r="E32" s="5"/>
      <c r="F32" s="5">
        <f t="shared" si="0"/>
        <v>0</v>
      </c>
      <c r="G32" s="5">
        <v>0</v>
      </c>
      <c r="H32" s="5">
        <v>0</v>
      </c>
      <c r="I32" s="5"/>
      <c r="J32" s="5"/>
      <c r="K32" s="5">
        <f>N32</f>
        <v>17.082999999999998</v>
      </c>
      <c r="L32" s="5"/>
      <c r="M32" s="5"/>
      <c r="N32" s="5">
        <v>17.082999999999998</v>
      </c>
      <c r="O32" s="5"/>
      <c r="P32" s="18">
        <f>N32*S15</f>
        <v>8.6439979999999998</v>
      </c>
      <c r="Q32" s="18">
        <f>N32*T15</f>
        <v>8.3023379999999989</v>
      </c>
      <c r="R32" s="18">
        <f>N32*U15</f>
        <v>0.13666399999999998</v>
      </c>
    </row>
    <row r="33" spans="1:21" x14ac:dyDescent="0.25">
      <c r="A33" s="8" t="s">
        <v>58</v>
      </c>
      <c r="B33" s="5"/>
      <c r="C33" s="2">
        <v>18</v>
      </c>
      <c r="D33" s="5"/>
      <c r="E33" s="5"/>
      <c r="F33" s="5">
        <f t="shared" si="0"/>
        <v>0</v>
      </c>
      <c r="G33" s="5"/>
      <c r="H33" s="5"/>
      <c r="I33" s="5"/>
      <c r="J33" s="5"/>
      <c r="K33" s="5"/>
      <c r="L33" s="5"/>
      <c r="M33" s="5"/>
      <c r="N33" s="5"/>
      <c r="O33" s="5"/>
      <c r="P33" s="18"/>
      <c r="Q33" s="18"/>
      <c r="R33" s="18"/>
    </row>
    <row r="34" spans="1:21" x14ac:dyDescent="0.25">
      <c r="A34" s="8" t="s">
        <v>59</v>
      </c>
      <c r="B34" s="5"/>
      <c r="C34" s="2">
        <v>19</v>
      </c>
      <c r="D34" s="5"/>
      <c r="E34" s="5"/>
      <c r="F34" s="5">
        <f t="shared" si="0"/>
        <v>0</v>
      </c>
      <c r="G34" s="5"/>
      <c r="H34" s="5"/>
      <c r="I34" s="5"/>
      <c r="J34" s="5"/>
      <c r="K34" s="5"/>
      <c r="L34" s="5"/>
      <c r="M34" s="5"/>
      <c r="N34" s="5"/>
      <c r="O34" s="5"/>
      <c r="P34" s="18"/>
      <c r="Q34" s="18"/>
      <c r="R34" s="18"/>
    </row>
    <row r="35" spans="1:21" ht="38.25" x14ac:dyDescent="0.25">
      <c r="A35" s="8">
        <v>9</v>
      </c>
      <c r="B35" s="3" t="s">
        <v>62</v>
      </c>
      <c r="C35" s="2">
        <v>20</v>
      </c>
      <c r="D35" s="4"/>
      <c r="E35" s="4"/>
      <c r="F35" s="5">
        <f t="shared" si="0"/>
        <v>709.91000000000008</v>
      </c>
      <c r="G35" s="5">
        <f>G43</f>
        <v>631.82000000000005</v>
      </c>
      <c r="H35" s="5">
        <f>H43</f>
        <v>78.09</v>
      </c>
      <c r="I35" s="4"/>
      <c r="J35" s="4"/>
      <c r="K35" s="5">
        <f>L35+M35+N35</f>
        <v>1326.6660000000002</v>
      </c>
      <c r="L35" s="5">
        <f>L36+L40+L43</f>
        <v>379.52000000000004</v>
      </c>
      <c r="M35" s="5">
        <f>M36+M40+M43</f>
        <v>107.286</v>
      </c>
      <c r="N35" s="5">
        <f>N36+N40+N43</f>
        <v>839.86000000000013</v>
      </c>
      <c r="O35" s="5"/>
      <c r="P35" s="18">
        <f>P36+P40+P43</f>
        <v>424.96916000000004</v>
      </c>
      <c r="Q35" s="18">
        <f>Q36+Q40+Q41+Q42+Q43</f>
        <v>408.17196000000007</v>
      </c>
      <c r="R35" s="18">
        <f>R36+R40+R43</f>
        <v>6.7188800000000013</v>
      </c>
      <c r="S35" s="1">
        <f>N35+M35+L35</f>
        <v>1326.6660000000002</v>
      </c>
      <c r="T35" s="20"/>
    </row>
    <row r="36" spans="1:21" ht="89.25" x14ac:dyDescent="0.25">
      <c r="A36" s="8" t="s">
        <v>64</v>
      </c>
      <c r="B36" s="3" t="s">
        <v>63</v>
      </c>
      <c r="C36" s="2">
        <v>21</v>
      </c>
      <c r="D36" s="5"/>
      <c r="E36" s="5"/>
      <c r="F36" s="5">
        <f t="shared" si="0"/>
        <v>0</v>
      </c>
      <c r="G36" s="5"/>
      <c r="H36" s="5">
        <v>0</v>
      </c>
      <c r="I36" s="5"/>
      <c r="J36" s="5"/>
      <c r="K36" s="5">
        <f>L36+M36+N36</f>
        <v>285.40800000000002</v>
      </c>
      <c r="L36" s="5">
        <v>267.90800000000002</v>
      </c>
      <c r="M36" s="5">
        <f>M37+M38+M39</f>
        <v>17.5</v>
      </c>
      <c r="N36" s="5">
        <v>0</v>
      </c>
      <c r="O36" s="5"/>
      <c r="P36" s="18">
        <f>N36*S15</f>
        <v>0</v>
      </c>
      <c r="Q36" s="18">
        <f>N36*T15</f>
        <v>0</v>
      </c>
      <c r="R36" s="18">
        <f>N36*U15</f>
        <v>0</v>
      </c>
      <c r="T36" s="20"/>
    </row>
    <row r="37" spans="1:21" ht="38.25" x14ac:dyDescent="0.25">
      <c r="A37" s="37" t="s">
        <v>149</v>
      </c>
      <c r="B37" s="3" t="s">
        <v>153</v>
      </c>
      <c r="C37" s="36"/>
      <c r="D37" s="5"/>
      <c r="E37" s="5"/>
      <c r="F37" s="5"/>
      <c r="G37" s="5"/>
      <c r="H37" s="5"/>
      <c r="I37" s="5"/>
      <c r="J37" s="5"/>
      <c r="K37" s="5">
        <f>L37</f>
        <v>111.354</v>
      </c>
      <c r="L37" s="5">
        <v>111.354</v>
      </c>
      <c r="M37" s="5"/>
      <c r="N37" s="5"/>
      <c r="O37" s="5"/>
      <c r="P37" s="18"/>
      <c r="Q37" s="18"/>
      <c r="R37" s="18"/>
      <c r="T37" s="20"/>
    </row>
    <row r="38" spans="1:21" ht="25.5" x14ac:dyDescent="0.25">
      <c r="A38" s="37" t="s">
        <v>150</v>
      </c>
      <c r="B38" s="3" t="s">
        <v>148</v>
      </c>
      <c r="C38" s="36"/>
      <c r="D38" s="5"/>
      <c r="E38" s="5"/>
      <c r="F38" s="5"/>
      <c r="G38" s="5"/>
      <c r="H38" s="5"/>
      <c r="I38" s="5"/>
      <c r="J38" s="5"/>
      <c r="K38" s="5">
        <f>L38</f>
        <v>7.742</v>
      </c>
      <c r="L38" s="5">
        <v>7.742</v>
      </c>
      <c r="M38" s="5"/>
      <c r="N38" s="5"/>
      <c r="O38" s="5"/>
      <c r="P38" s="18"/>
      <c r="Q38" s="18"/>
      <c r="R38" s="18"/>
      <c r="T38" s="20"/>
    </row>
    <row r="39" spans="1:21" ht="25.5" x14ac:dyDescent="0.25">
      <c r="A39" s="37" t="s">
        <v>151</v>
      </c>
      <c r="B39" s="3" t="s">
        <v>152</v>
      </c>
      <c r="C39" s="36"/>
      <c r="D39" s="5"/>
      <c r="E39" s="5"/>
      <c r="F39" s="5"/>
      <c r="G39" s="5"/>
      <c r="H39" s="5"/>
      <c r="I39" s="5"/>
      <c r="J39" s="5"/>
      <c r="K39" s="5">
        <f>M39</f>
        <v>17.5</v>
      </c>
      <c r="L39" s="5"/>
      <c r="M39" s="5">
        <v>17.5</v>
      </c>
      <c r="N39" s="5"/>
      <c r="O39" s="5"/>
      <c r="P39" s="18"/>
      <c r="Q39" s="18"/>
      <c r="R39" s="18"/>
      <c r="T39" s="20"/>
    </row>
    <row r="40" spans="1:21" x14ac:dyDescent="0.25">
      <c r="A40" s="8" t="s">
        <v>65</v>
      </c>
      <c r="B40" s="5"/>
      <c r="C40" s="2">
        <v>22</v>
      </c>
      <c r="D40" s="5"/>
      <c r="E40" s="5"/>
      <c r="F40" s="5">
        <f t="shared" si="0"/>
        <v>0</v>
      </c>
      <c r="G40" s="5"/>
      <c r="H40" s="5"/>
      <c r="I40" s="5"/>
      <c r="J40" s="5"/>
      <c r="K40" s="5">
        <f>L40+M40-N40</f>
        <v>21.826000000000001</v>
      </c>
      <c r="L40" s="5">
        <f>L41+L42</f>
        <v>21.826000000000001</v>
      </c>
      <c r="M40" s="5"/>
      <c r="N40" s="5">
        <f>N41+N42</f>
        <v>0</v>
      </c>
      <c r="O40" s="5"/>
      <c r="P40" s="18">
        <f>N40*S15</f>
        <v>0</v>
      </c>
      <c r="Q40" s="18">
        <f>N40*T17</f>
        <v>0</v>
      </c>
      <c r="R40" s="18">
        <f>N40*U15</f>
        <v>0</v>
      </c>
    </row>
    <row r="41" spans="1:21" ht="24" customHeight="1" x14ac:dyDescent="0.25">
      <c r="A41" s="8" t="s">
        <v>66</v>
      </c>
      <c r="B41" s="5" t="s">
        <v>144</v>
      </c>
      <c r="C41" s="2">
        <v>23</v>
      </c>
      <c r="D41" s="5"/>
      <c r="E41" s="5"/>
      <c r="F41" s="5">
        <f t="shared" si="0"/>
        <v>0</v>
      </c>
      <c r="G41" s="5"/>
      <c r="H41" s="5"/>
      <c r="I41" s="5"/>
      <c r="J41" s="5"/>
      <c r="K41" s="5">
        <f>L41+M41</f>
        <v>14.201000000000001</v>
      </c>
      <c r="L41" s="5">
        <v>14.201000000000001</v>
      </c>
      <c r="M41" s="5"/>
      <c r="N41" s="5"/>
      <c r="O41" s="5"/>
      <c r="P41" s="18"/>
      <c r="Q41" s="18"/>
      <c r="R41" s="18"/>
    </row>
    <row r="42" spans="1:21" ht="25.5" x14ac:dyDescent="0.25">
      <c r="A42" s="8" t="s">
        <v>67</v>
      </c>
      <c r="B42" s="5" t="s">
        <v>143</v>
      </c>
      <c r="C42" s="2">
        <v>24</v>
      </c>
      <c r="D42" s="5"/>
      <c r="E42" s="5"/>
      <c r="F42" s="5">
        <f t="shared" si="0"/>
        <v>0</v>
      </c>
      <c r="G42" s="5"/>
      <c r="H42" s="5"/>
      <c r="I42" s="5"/>
      <c r="J42" s="5"/>
      <c r="K42" s="5">
        <v>7.625</v>
      </c>
      <c r="L42" s="5">
        <v>7.625</v>
      </c>
      <c r="M42" s="5"/>
      <c r="N42" s="5"/>
      <c r="O42" s="5"/>
      <c r="P42" s="18"/>
      <c r="Q42" s="18"/>
      <c r="R42" s="18"/>
      <c r="U42" s="1" t="s">
        <v>106</v>
      </c>
    </row>
    <row r="43" spans="1:21" x14ac:dyDescent="0.25">
      <c r="A43" s="8" t="s">
        <v>68</v>
      </c>
      <c r="B43" s="3" t="s">
        <v>35</v>
      </c>
      <c r="C43" s="2">
        <v>25</v>
      </c>
      <c r="D43" s="5"/>
      <c r="E43" s="5"/>
      <c r="F43" s="5">
        <f>G43+H43</f>
        <v>709.91000000000008</v>
      </c>
      <c r="G43" s="5">
        <f>G44+G45+G46</f>
        <v>631.82000000000005</v>
      </c>
      <c r="H43" s="5">
        <f>H44+H45+H46</f>
        <v>78.09</v>
      </c>
      <c r="I43" s="5"/>
      <c r="J43" s="5"/>
      <c r="K43" s="18">
        <f>L43+M43+N43</f>
        <v>1019.4320000000001</v>
      </c>
      <c r="L43" s="5">
        <f>L44+L45+L46+L47+L48</f>
        <v>89.786000000000001</v>
      </c>
      <c r="M43" s="18">
        <f>+L43</f>
        <v>89.786000000000001</v>
      </c>
      <c r="N43" s="5">
        <f>N44+N45+N47+N48+N49</f>
        <v>839.86000000000013</v>
      </c>
      <c r="O43" s="5"/>
      <c r="P43" s="18">
        <f>N43*S15</f>
        <v>424.96916000000004</v>
      </c>
      <c r="Q43" s="18">
        <f>N43*T15</f>
        <v>408.17196000000007</v>
      </c>
      <c r="R43" s="18">
        <f>N43*U15</f>
        <v>6.7188800000000013</v>
      </c>
      <c r="S43" s="20">
        <f>P43+Q43+R43+M43+L43</f>
        <v>1019.4320000000002</v>
      </c>
      <c r="T43" s="20"/>
    </row>
    <row r="44" spans="1:21" x14ac:dyDescent="0.25">
      <c r="A44" s="8" t="s">
        <v>69</v>
      </c>
      <c r="B44" s="3" t="s">
        <v>36</v>
      </c>
      <c r="C44" s="2">
        <v>26</v>
      </c>
      <c r="D44" s="5"/>
      <c r="E44" s="5"/>
      <c r="F44" s="5">
        <f t="shared" ref="F44:F46" si="4">G44+H44</f>
        <v>170.38</v>
      </c>
      <c r="G44" s="5">
        <v>151.63999999999999</v>
      </c>
      <c r="H44" s="5">
        <v>18.739999999999998</v>
      </c>
      <c r="K44" s="5"/>
      <c r="L44" s="5">
        <v>0</v>
      </c>
      <c r="M44" s="18">
        <v>94.087999999999994</v>
      </c>
      <c r="N44" s="5">
        <v>284.73</v>
      </c>
      <c r="O44" s="5"/>
      <c r="P44" s="18">
        <f>N44*S15</f>
        <v>144.07338000000001</v>
      </c>
      <c r="Q44" s="18">
        <f>N44*T15</f>
        <v>138.37878000000001</v>
      </c>
      <c r="R44" s="18">
        <f>N44*U15</f>
        <v>2.2778400000000003</v>
      </c>
    </row>
    <row r="45" spans="1:21" x14ac:dyDescent="0.25">
      <c r="A45" s="8" t="s">
        <v>70</v>
      </c>
      <c r="B45" s="3" t="s">
        <v>37</v>
      </c>
      <c r="C45" s="2">
        <v>27</v>
      </c>
      <c r="D45" s="5"/>
      <c r="E45" s="5"/>
      <c r="F45" s="5">
        <f t="shared" si="4"/>
        <v>447.24</v>
      </c>
      <c r="G45" s="5">
        <v>398.04</v>
      </c>
      <c r="H45" s="5">
        <v>49.2</v>
      </c>
      <c r="I45" s="15"/>
      <c r="J45" s="15"/>
      <c r="K45" s="5"/>
      <c r="L45" s="5">
        <v>78.48</v>
      </c>
      <c r="M45" s="5">
        <v>0</v>
      </c>
      <c r="N45" s="5">
        <v>502.41</v>
      </c>
      <c r="O45" s="5"/>
      <c r="P45" s="18">
        <f>N45*S15</f>
        <v>254.21946000000003</v>
      </c>
      <c r="Q45" s="18">
        <f>N45*T15</f>
        <v>244.17126000000002</v>
      </c>
      <c r="R45" s="18">
        <f>N45*U15</f>
        <v>4.0192800000000002</v>
      </c>
    </row>
    <row r="46" spans="1:21" x14ac:dyDescent="0.25">
      <c r="A46" s="8" t="s">
        <v>71</v>
      </c>
      <c r="B46" s="3" t="s">
        <v>104</v>
      </c>
      <c r="C46" s="2">
        <v>28</v>
      </c>
      <c r="D46" s="5"/>
      <c r="E46" s="5"/>
      <c r="F46" s="5">
        <f t="shared" si="4"/>
        <v>92.29</v>
      </c>
      <c r="G46" s="5">
        <v>82.14</v>
      </c>
      <c r="H46" s="5">
        <v>10.15</v>
      </c>
      <c r="I46" s="15"/>
      <c r="J46" s="15"/>
      <c r="K46" s="5"/>
      <c r="L46" s="5"/>
      <c r="M46" s="5"/>
      <c r="N46" s="5"/>
      <c r="O46" s="5"/>
      <c r="P46" s="18"/>
      <c r="Q46" s="18"/>
      <c r="R46" s="18"/>
    </row>
    <row r="47" spans="1:21" x14ac:dyDescent="0.25">
      <c r="A47" s="8" t="s">
        <v>72</v>
      </c>
      <c r="B47" s="5" t="s">
        <v>126</v>
      </c>
      <c r="C47" s="2">
        <v>29</v>
      </c>
      <c r="D47" s="5"/>
      <c r="E47" s="5"/>
      <c r="F47" s="5">
        <f t="shared" si="0"/>
        <v>0</v>
      </c>
      <c r="G47" s="5"/>
      <c r="H47" s="5"/>
      <c r="I47" s="5"/>
      <c r="J47" s="5"/>
      <c r="K47" s="18">
        <f>L47+M47+N47</f>
        <v>44.83137</v>
      </c>
      <c r="L47" s="5">
        <v>8.7409999999999997</v>
      </c>
      <c r="M47" s="18">
        <v>2.4563700000000002</v>
      </c>
      <c r="N47" s="5">
        <v>33.634</v>
      </c>
      <c r="O47" s="5"/>
      <c r="P47" s="18">
        <f>N47*S15</f>
        <v>17.018803999999999</v>
      </c>
      <c r="Q47" s="18">
        <f>N47*T15</f>
        <v>16.346124</v>
      </c>
      <c r="R47" s="18">
        <f>N47*U15</f>
        <v>0.26907200000000003</v>
      </c>
    </row>
    <row r="48" spans="1:21" ht="25.5" x14ac:dyDescent="0.25">
      <c r="A48" s="8" t="s">
        <v>73</v>
      </c>
      <c r="B48" s="5" t="s">
        <v>127</v>
      </c>
      <c r="C48" s="2">
        <v>30</v>
      </c>
      <c r="D48" s="5"/>
      <c r="E48" s="5"/>
      <c r="F48" s="5">
        <f t="shared" si="0"/>
        <v>0</v>
      </c>
      <c r="G48" s="5"/>
      <c r="H48" s="5"/>
      <c r="I48" s="5"/>
      <c r="J48" s="5"/>
      <c r="K48" s="5">
        <f>L48+M48+N48</f>
        <v>22.851999999999997</v>
      </c>
      <c r="L48" s="5">
        <v>2.5649999999999999</v>
      </c>
      <c r="M48" s="5">
        <v>1.2010000000000001</v>
      </c>
      <c r="N48" s="5">
        <v>19.085999999999999</v>
      </c>
      <c r="O48" s="5"/>
      <c r="P48" s="18">
        <f>N48*S15</f>
        <v>9.6575159999999993</v>
      </c>
      <c r="Q48" s="18">
        <f>N48*T15</f>
        <v>9.2757959999999997</v>
      </c>
      <c r="R48" s="18">
        <f>N48*U15</f>
        <v>0.15268799999999999</v>
      </c>
    </row>
    <row r="49" spans="1:20" x14ac:dyDescent="0.25">
      <c r="A49" s="8" t="s">
        <v>74</v>
      </c>
      <c r="B49" s="5"/>
      <c r="C49" s="2">
        <v>31</v>
      </c>
      <c r="D49" s="5"/>
      <c r="E49" s="5"/>
      <c r="F49" s="5">
        <f t="shared" si="0"/>
        <v>0</v>
      </c>
      <c r="G49" s="5"/>
      <c r="H49" s="5"/>
      <c r="I49" s="5"/>
      <c r="J49" s="5"/>
      <c r="K49" s="5"/>
      <c r="L49" s="5"/>
      <c r="M49" s="5"/>
      <c r="N49" s="5"/>
      <c r="O49" s="5"/>
      <c r="P49" s="18"/>
      <c r="Q49" s="18"/>
      <c r="R49" s="18"/>
    </row>
    <row r="50" spans="1:20" ht="51" x14ac:dyDescent="0.25">
      <c r="A50" s="8">
        <v>10</v>
      </c>
      <c r="B50" s="3" t="s">
        <v>38</v>
      </c>
      <c r="C50" s="2">
        <v>32</v>
      </c>
      <c r="D50" s="5"/>
      <c r="E50" s="5"/>
      <c r="F50" s="5">
        <f t="shared" si="0"/>
        <v>34.700000000000003</v>
      </c>
      <c r="G50" s="5">
        <f>SUM(G51:G56)</f>
        <v>17.3</v>
      </c>
      <c r="H50" s="5">
        <f>SUM(H51:H56)</f>
        <v>17.399999999999999</v>
      </c>
      <c r="I50" s="5"/>
      <c r="J50" s="5"/>
      <c r="K50" s="18">
        <f>L50+M50+N50</f>
        <v>713.625</v>
      </c>
      <c r="L50" s="5">
        <f>L51+L52+L53+L54+L55+L56</f>
        <v>237.37899999999999</v>
      </c>
      <c r="M50" s="5">
        <f>M51+M52+M54+M55+M56</f>
        <v>158.505</v>
      </c>
      <c r="N50" s="18">
        <f>SUM(N51:N58)</f>
        <v>317.74099999999993</v>
      </c>
      <c r="O50" s="5"/>
      <c r="P50" s="18">
        <f>P51+P52+P53+P54+P55+P56+P57+P58</f>
        <v>160.77694599999998</v>
      </c>
      <c r="Q50" s="18">
        <f>Q51+Q52+Q53+Q54+Q55+Q56+Q57+Q58</f>
        <v>154.42212600000002</v>
      </c>
      <c r="R50" s="18">
        <f>R51+R52+R53+R54+R55+R56+R57+R58</f>
        <v>2.541928</v>
      </c>
      <c r="S50" s="20">
        <f>P50+Q50+R50+M50+L50</f>
        <v>713.625</v>
      </c>
      <c r="T50" s="20"/>
    </row>
    <row r="51" spans="1:20" x14ac:dyDescent="0.25">
      <c r="A51" s="8" t="s">
        <v>75</v>
      </c>
      <c r="B51" s="5" t="s">
        <v>99</v>
      </c>
      <c r="C51" s="2">
        <v>33</v>
      </c>
      <c r="D51" s="5"/>
      <c r="E51" s="5"/>
      <c r="F51" s="5">
        <f t="shared" si="0"/>
        <v>17.100000000000001</v>
      </c>
      <c r="G51" s="5">
        <v>8.9</v>
      </c>
      <c r="H51" s="5">
        <v>8.1999999999999993</v>
      </c>
      <c r="I51" s="5"/>
      <c r="J51" s="5"/>
      <c r="K51" s="5">
        <f t="shared" ref="K51:K84" si="5">L51+M51+N51</f>
        <v>17.425000000000001</v>
      </c>
      <c r="L51" s="5"/>
      <c r="M51" s="5"/>
      <c r="N51" s="5">
        <v>17.425000000000001</v>
      </c>
      <c r="O51" s="5"/>
      <c r="P51" s="18">
        <f>N51*S15</f>
        <v>8.8170500000000001</v>
      </c>
      <c r="Q51" s="18">
        <f>N51*T15</f>
        <v>8.4685500000000005</v>
      </c>
      <c r="R51" s="18">
        <f>N51*U15</f>
        <v>0.1394</v>
      </c>
    </row>
    <row r="52" spans="1:20" ht="25.5" x14ac:dyDescent="0.25">
      <c r="A52" s="8" t="s">
        <v>76</v>
      </c>
      <c r="B52" s="5" t="s">
        <v>128</v>
      </c>
      <c r="C52" s="2">
        <v>34</v>
      </c>
      <c r="D52" s="5"/>
      <c r="E52" s="5"/>
      <c r="F52" s="5">
        <f t="shared" si="0"/>
        <v>2.2000000000000002</v>
      </c>
      <c r="G52" s="14">
        <v>1</v>
      </c>
      <c r="H52" s="5">
        <v>1.2</v>
      </c>
      <c r="I52" s="5"/>
      <c r="J52" s="5"/>
      <c r="K52" s="5">
        <f>L52+M52+N52</f>
        <v>317.779</v>
      </c>
      <c r="L52" s="5">
        <v>87.921999999999997</v>
      </c>
      <c r="M52" s="5">
        <v>134.04499999999999</v>
      </c>
      <c r="N52" s="5">
        <v>95.811999999999998</v>
      </c>
      <c r="O52" s="5"/>
      <c r="P52" s="18">
        <f>N52*S15</f>
        <v>48.480871999999998</v>
      </c>
      <c r="Q52" s="18">
        <f>N52*T15</f>
        <v>46.564631999999996</v>
      </c>
      <c r="R52" s="18">
        <f>N52*U15</f>
        <v>0.76649599999999996</v>
      </c>
    </row>
    <row r="53" spans="1:20" x14ac:dyDescent="0.25">
      <c r="A53" s="8" t="s">
        <v>77</v>
      </c>
      <c r="B53" s="5" t="s">
        <v>100</v>
      </c>
      <c r="C53" s="2">
        <v>35</v>
      </c>
      <c r="D53" s="5"/>
      <c r="E53" s="5"/>
      <c r="F53" s="5">
        <f t="shared" si="0"/>
        <v>2.7</v>
      </c>
      <c r="G53" s="5">
        <v>1.3</v>
      </c>
      <c r="H53" s="5">
        <v>1.4</v>
      </c>
      <c r="I53" s="5"/>
      <c r="J53" s="5"/>
      <c r="K53" s="5">
        <f t="shared" si="5"/>
        <v>2.76</v>
      </c>
      <c r="L53" s="5"/>
      <c r="M53" s="5"/>
      <c r="N53" s="5">
        <v>2.76</v>
      </c>
      <c r="O53" s="5"/>
      <c r="P53" s="18">
        <f>N53*S15</f>
        <v>1.3965599999999998</v>
      </c>
      <c r="Q53" s="18">
        <f>N53*T15</f>
        <v>1.3413599999999999</v>
      </c>
      <c r="R53" s="18">
        <f>N53*U15</f>
        <v>2.2079999999999999E-2</v>
      </c>
    </row>
    <row r="54" spans="1:20" x14ac:dyDescent="0.25">
      <c r="A54" s="8" t="s">
        <v>78</v>
      </c>
      <c r="B54" s="5" t="s">
        <v>108</v>
      </c>
      <c r="C54" s="2">
        <v>36</v>
      </c>
      <c r="D54" s="5"/>
      <c r="E54" s="5"/>
      <c r="F54" s="5">
        <f t="shared" si="0"/>
        <v>12.7</v>
      </c>
      <c r="G54" s="5">
        <v>6.1</v>
      </c>
      <c r="H54" s="5">
        <v>6.6</v>
      </c>
      <c r="I54" s="5"/>
      <c r="J54" s="5"/>
      <c r="K54" s="18">
        <f t="shared" si="5"/>
        <v>94.724999999999994</v>
      </c>
      <c r="L54" s="5"/>
      <c r="M54" s="5"/>
      <c r="N54" s="18">
        <v>94.724999999999994</v>
      </c>
      <c r="O54" s="5"/>
      <c r="P54" s="18">
        <f>N54*S15</f>
        <v>47.93085</v>
      </c>
      <c r="Q54" s="18">
        <f>N54*T15</f>
        <v>46.036349999999999</v>
      </c>
      <c r="R54" s="18">
        <f>N54*U15</f>
        <v>0.75779999999999992</v>
      </c>
    </row>
    <row r="55" spans="1:20" ht="25.5" x14ac:dyDescent="0.25">
      <c r="A55" s="25" t="s">
        <v>129</v>
      </c>
      <c r="B55" s="5" t="s">
        <v>130</v>
      </c>
      <c r="C55" s="24">
        <v>36</v>
      </c>
      <c r="D55" s="5"/>
      <c r="E55" s="5"/>
      <c r="F55" s="5"/>
      <c r="G55" s="5"/>
      <c r="H55" s="5"/>
      <c r="I55" s="5"/>
      <c r="J55" s="5"/>
      <c r="K55" s="18">
        <f>L55+M55+N55</f>
        <v>207.56899999999999</v>
      </c>
      <c r="L55" s="5">
        <v>145.107</v>
      </c>
      <c r="M55" s="5">
        <v>22.285</v>
      </c>
      <c r="N55" s="5">
        <v>40.177</v>
      </c>
      <c r="O55" s="5"/>
      <c r="P55" s="18">
        <f>N55*S15</f>
        <v>20.329561999999999</v>
      </c>
      <c r="Q55" s="18">
        <f>N55*T15</f>
        <v>19.526021999999998</v>
      </c>
      <c r="R55" s="18">
        <f>N55*U15</f>
        <v>0.32141599999999998</v>
      </c>
    </row>
    <row r="56" spans="1:20" ht="25.5" x14ac:dyDescent="0.25">
      <c r="A56" s="8" t="s">
        <v>157</v>
      </c>
      <c r="B56" s="5" t="s">
        <v>109</v>
      </c>
      <c r="C56" s="2">
        <v>37</v>
      </c>
      <c r="D56" s="5"/>
      <c r="E56" s="5"/>
      <c r="F56" s="5">
        <f t="shared" si="0"/>
        <v>0</v>
      </c>
      <c r="G56" s="5"/>
      <c r="H56" s="5"/>
      <c r="I56" s="5"/>
      <c r="J56" s="5"/>
      <c r="K56" s="5">
        <f t="shared" si="5"/>
        <v>31.555</v>
      </c>
      <c r="L56" s="5">
        <v>4.3499999999999996</v>
      </c>
      <c r="M56" s="5">
        <v>2.1749999999999998</v>
      </c>
      <c r="N56" s="5">
        <v>25.03</v>
      </c>
      <c r="O56" s="5"/>
      <c r="P56" s="18">
        <f>N56*S15</f>
        <v>12.665180000000001</v>
      </c>
      <c r="Q56" s="18">
        <f>N56*T15</f>
        <v>12.164580000000001</v>
      </c>
      <c r="R56" s="18">
        <f>N56*U15</f>
        <v>0.20024</v>
      </c>
    </row>
    <row r="57" spans="1:20" x14ac:dyDescent="0.25">
      <c r="A57" s="31" t="s">
        <v>158</v>
      </c>
      <c r="B57" s="5" t="s">
        <v>140</v>
      </c>
      <c r="C57" s="32">
        <v>37</v>
      </c>
      <c r="D57" s="5"/>
      <c r="E57" s="5"/>
      <c r="F57" s="5"/>
      <c r="G57" s="5"/>
      <c r="H57" s="5"/>
      <c r="I57" s="5"/>
      <c r="J57" s="5"/>
      <c r="K57" s="5">
        <f>L57+M57+N57</f>
        <v>33.481999999999999</v>
      </c>
      <c r="L57" s="5"/>
      <c r="M57" s="5"/>
      <c r="N57" s="5">
        <v>33.481999999999999</v>
      </c>
      <c r="O57" s="5"/>
      <c r="P57" s="18">
        <f>N57*S15</f>
        <v>16.941891999999999</v>
      </c>
      <c r="Q57" s="18">
        <f>N57*T15</f>
        <v>16.272251999999998</v>
      </c>
      <c r="R57" s="18">
        <f>N57*U15</f>
        <v>0.26785599999999998</v>
      </c>
    </row>
    <row r="58" spans="1:20" ht="25.5" x14ac:dyDescent="0.25">
      <c r="A58" s="8">
        <v>11</v>
      </c>
      <c r="B58" s="3" t="s">
        <v>39</v>
      </c>
      <c r="C58" s="2">
        <v>38</v>
      </c>
      <c r="D58" s="5"/>
      <c r="E58" s="5"/>
      <c r="F58" s="5">
        <f t="shared" si="0"/>
        <v>0</v>
      </c>
      <c r="G58" s="5">
        <f>SUM(G59:G61)</f>
        <v>0</v>
      </c>
      <c r="H58" s="5">
        <f>SUM(H59:H61)</f>
        <v>0</v>
      </c>
      <c r="I58" s="5"/>
      <c r="J58" s="5"/>
      <c r="K58" s="5">
        <f>K59+K60+K61</f>
        <v>8.33</v>
      </c>
      <c r="L58" s="5">
        <f>L59+L60+L61</f>
        <v>0</v>
      </c>
      <c r="M58" s="5">
        <f>M59+M60+M61</f>
        <v>0</v>
      </c>
      <c r="N58" s="5">
        <f>N59+N60+N61</f>
        <v>8.33</v>
      </c>
      <c r="O58" s="5"/>
      <c r="P58" s="18">
        <f>N58*S15</f>
        <v>4.2149799999999997</v>
      </c>
      <c r="Q58" s="18">
        <f>N58*T15</f>
        <v>4.0483799999999999</v>
      </c>
      <c r="R58" s="18">
        <f>N58*U15</f>
        <v>6.6640000000000005E-2</v>
      </c>
    </row>
    <row r="59" spans="1:20" ht="25.5" x14ac:dyDescent="0.25">
      <c r="A59" s="8" t="s">
        <v>79</v>
      </c>
      <c r="B59" s="5" t="s">
        <v>139</v>
      </c>
      <c r="C59" s="2">
        <v>39</v>
      </c>
      <c r="D59" s="5"/>
      <c r="E59" s="5"/>
      <c r="F59" s="5"/>
      <c r="G59" s="5">
        <v>0</v>
      </c>
      <c r="H59" s="5"/>
      <c r="I59" s="5"/>
      <c r="J59" s="5"/>
      <c r="K59" s="5">
        <f t="shared" si="5"/>
        <v>8.33</v>
      </c>
      <c r="L59" s="5">
        <v>0</v>
      </c>
      <c r="M59" s="5">
        <v>0</v>
      </c>
      <c r="N59" s="5">
        <v>8.33</v>
      </c>
      <c r="O59" s="5">
        <v>0</v>
      </c>
      <c r="P59" s="18">
        <f>N59*S15</f>
        <v>4.2149799999999997</v>
      </c>
      <c r="Q59" s="18">
        <f>N59*T15</f>
        <v>4.0483799999999999</v>
      </c>
      <c r="R59" s="18">
        <f>N59*U15</f>
        <v>6.6640000000000005E-2</v>
      </c>
    </row>
    <row r="60" spans="1:20" x14ac:dyDescent="0.25">
      <c r="A60" s="17" t="s">
        <v>110</v>
      </c>
      <c r="B60" s="5"/>
      <c r="C60" s="16"/>
      <c r="D60" s="5"/>
      <c r="E60" s="5"/>
      <c r="F60" s="5"/>
      <c r="G60" s="5"/>
      <c r="H60" s="5"/>
      <c r="I60" s="5"/>
      <c r="J60" s="5"/>
      <c r="K60" s="5"/>
      <c r="L60" s="5">
        <v>0</v>
      </c>
      <c r="M60" s="5"/>
      <c r="N60" s="5"/>
      <c r="O60" s="5"/>
      <c r="P60" s="18"/>
      <c r="Q60" s="18"/>
      <c r="R60" s="18"/>
    </row>
    <row r="61" spans="1:20" x14ac:dyDescent="0.25">
      <c r="A61" s="8" t="s">
        <v>111</v>
      </c>
      <c r="B61" s="5"/>
      <c r="C61" s="2">
        <v>40</v>
      </c>
      <c r="D61" s="5"/>
      <c r="E61" s="5"/>
      <c r="F61" s="5">
        <f t="shared" si="0"/>
        <v>0</v>
      </c>
      <c r="G61" s="5"/>
      <c r="H61" s="5"/>
      <c r="I61" s="5"/>
      <c r="J61" s="5"/>
      <c r="K61" s="5">
        <f t="shared" si="5"/>
        <v>0</v>
      </c>
      <c r="L61" s="5">
        <v>0</v>
      </c>
      <c r="M61" s="5"/>
      <c r="N61" s="5"/>
      <c r="O61" s="5"/>
      <c r="P61" s="18"/>
      <c r="Q61" s="18"/>
      <c r="R61" s="18"/>
    </row>
    <row r="62" spans="1:20" ht="63.75" x14ac:dyDescent="0.25">
      <c r="A62" s="8">
        <v>12</v>
      </c>
      <c r="B62" s="3" t="s">
        <v>40</v>
      </c>
      <c r="C62" s="2">
        <v>41</v>
      </c>
      <c r="D62" s="5"/>
      <c r="E62" s="5"/>
      <c r="F62" s="5">
        <f t="shared" si="0"/>
        <v>0</v>
      </c>
      <c r="G62" s="5"/>
      <c r="H62" s="5"/>
      <c r="I62" s="5"/>
      <c r="J62" s="5"/>
      <c r="K62" s="5">
        <f>L62+M62+N62</f>
        <v>49.317999999999998</v>
      </c>
      <c r="L62" s="5"/>
      <c r="M62" s="5"/>
      <c r="N62" s="5">
        <f>N63+N64+N65+N66+N67</f>
        <v>49.317999999999998</v>
      </c>
      <c r="O62" s="5"/>
      <c r="P62" s="18">
        <f>P63+P64+P65+P66+P67</f>
        <v>24.954908</v>
      </c>
      <c r="Q62" s="18">
        <f>Q63+Q64+Q65+Q66+Q67</f>
        <v>23.968547999999998</v>
      </c>
      <c r="R62" s="18">
        <f>R63+R64+R65+R66+R67</f>
        <v>0.39454400000000001</v>
      </c>
      <c r="S62" s="20">
        <f>R62+Q62+P62</f>
        <v>49.317999999999998</v>
      </c>
    </row>
    <row r="63" spans="1:20" x14ac:dyDescent="0.25">
      <c r="A63" s="8" t="s">
        <v>80</v>
      </c>
      <c r="B63" s="3" t="s">
        <v>41</v>
      </c>
      <c r="C63" s="2">
        <v>42</v>
      </c>
      <c r="D63" s="5"/>
      <c r="E63" s="5"/>
      <c r="F63" s="5">
        <f t="shared" si="0"/>
        <v>0</v>
      </c>
      <c r="G63" s="5"/>
      <c r="H63" s="5"/>
      <c r="I63" s="5"/>
      <c r="J63" s="5"/>
      <c r="K63" s="5">
        <f t="shared" si="5"/>
        <v>40.988</v>
      </c>
      <c r="L63" s="5"/>
      <c r="M63" s="5"/>
      <c r="N63" s="5">
        <v>40.988</v>
      </c>
      <c r="O63" s="5"/>
      <c r="P63" s="18">
        <f>N63*S15</f>
        <v>20.739927999999999</v>
      </c>
      <c r="Q63" s="18">
        <f>N63*T15</f>
        <v>19.920168</v>
      </c>
      <c r="R63" s="18">
        <f>N63*U15</f>
        <v>0.32790400000000003</v>
      </c>
      <c r="T63" s="1" t="s">
        <v>106</v>
      </c>
    </row>
    <row r="64" spans="1:20" x14ac:dyDescent="0.25">
      <c r="A64" s="8" t="s">
        <v>81</v>
      </c>
      <c r="B64" s="3" t="s">
        <v>42</v>
      </c>
      <c r="C64" s="2">
        <v>43</v>
      </c>
      <c r="D64" s="5"/>
      <c r="E64" s="5"/>
      <c r="F64" s="5">
        <f t="shared" si="0"/>
        <v>0</v>
      </c>
      <c r="G64" s="5"/>
      <c r="H64" s="5"/>
      <c r="I64" s="5"/>
      <c r="J64" s="5"/>
      <c r="K64" s="5">
        <f t="shared" si="5"/>
        <v>0</v>
      </c>
      <c r="L64" s="5"/>
      <c r="M64" s="5"/>
      <c r="N64" s="5"/>
      <c r="O64" s="5"/>
      <c r="P64" s="18"/>
      <c r="Q64" s="18"/>
      <c r="R64" s="18"/>
    </row>
    <row r="65" spans="1:21" x14ac:dyDescent="0.25">
      <c r="A65" s="8" t="s">
        <v>82</v>
      </c>
      <c r="B65" s="3" t="s">
        <v>131</v>
      </c>
      <c r="C65" s="2">
        <v>44</v>
      </c>
      <c r="D65" s="5"/>
      <c r="E65" s="5"/>
      <c r="F65" s="5">
        <f t="shared" si="0"/>
        <v>0</v>
      </c>
      <c r="G65" s="5"/>
      <c r="H65" s="5"/>
      <c r="I65" s="5"/>
      <c r="J65" s="5"/>
      <c r="K65" s="5">
        <f t="shared" si="5"/>
        <v>0</v>
      </c>
      <c r="L65" s="5"/>
      <c r="M65" s="5"/>
      <c r="N65" s="5"/>
      <c r="O65" s="5"/>
      <c r="P65" s="18">
        <f>N65*S15</f>
        <v>0</v>
      </c>
      <c r="Q65" s="18"/>
      <c r="R65" s="18"/>
    </row>
    <row r="66" spans="1:21" x14ac:dyDescent="0.25">
      <c r="A66" s="8" t="s">
        <v>83</v>
      </c>
      <c r="B66" s="5" t="s">
        <v>132</v>
      </c>
      <c r="C66" s="2">
        <v>45</v>
      </c>
      <c r="D66" s="5"/>
      <c r="E66" s="5"/>
      <c r="F66" s="5">
        <f t="shared" si="0"/>
        <v>0</v>
      </c>
      <c r="G66" s="5"/>
      <c r="H66" s="5"/>
      <c r="I66" s="5"/>
      <c r="J66" s="5"/>
      <c r="K66" s="5">
        <f t="shared" si="5"/>
        <v>8.33</v>
      </c>
      <c r="L66" s="5"/>
      <c r="M66" s="5"/>
      <c r="N66" s="5">
        <v>8.33</v>
      </c>
      <c r="O66" s="5"/>
      <c r="P66" s="18">
        <f>N66*S15</f>
        <v>4.2149799999999997</v>
      </c>
      <c r="Q66" s="18">
        <f>N66*T15</f>
        <v>4.0483799999999999</v>
      </c>
      <c r="R66" s="18">
        <f>N66*U15</f>
        <v>6.6640000000000005E-2</v>
      </c>
    </row>
    <row r="67" spans="1:21" x14ac:dyDescent="0.25">
      <c r="A67" s="8" t="s">
        <v>84</v>
      </c>
      <c r="B67" s="5"/>
      <c r="C67" s="2">
        <v>46</v>
      </c>
      <c r="D67" s="5"/>
      <c r="E67" s="5"/>
      <c r="F67" s="5">
        <f t="shared" si="0"/>
        <v>0</v>
      </c>
      <c r="G67" s="5"/>
      <c r="H67" s="5"/>
      <c r="I67" s="5"/>
      <c r="J67" s="5"/>
      <c r="K67" s="5">
        <f t="shared" si="5"/>
        <v>0</v>
      </c>
      <c r="L67" s="5"/>
      <c r="M67" s="5"/>
      <c r="N67" s="5"/>
      <c r="O67" s="5"/>
      <c r="P67" s="18"/>
      <c r="Q67" s="18"/>
      <c r="R67" s="18"/>
    </row>
    <row r="68" spans="1:21" ht="38.25" x14ac:dyDescent="0.25">
      <c r="A68" s="8">
        <v>13</v>
      </c>
      <c r="B68" s="3" t="s">
        <v>97</v>
      </c>
      <c r="C68" s="2">
        <v>47</v>
      </c>
      <c r="D68" s="5"/>
      <c r="E68" s="5"/>
      <c r="F68" s="5">
        <f t="shared" si="0"/>
        <v>49.4</v>
      </c>
      <c r="G68" s="5">
        <f>SUM(G69:G73)</f>
        <v>23</v>
      </c>
      <c r="H68" s="5">
        <f>SUM(H69:H73)</f>
        <v>26.4</v>
      </c>
      <c r="I68" s="5"/>
      <c r="J68" s="5"/>
      <c r="K68" s="18">
        <f>L68+M68+N68</f>
        <v>391.16500000000002</v>
      </c>
      <c r="L68" s="18">
        <f>L69+L70+L71+L72+L73+L74+L75+L76</f>
        <v>164.32900000000001</v>
      </c>
      <c r="M68" s="5">
        <f>M69+M70+M71+M72+M73+M74+M76</f>
        <v>30.251999999999999</v>
      </c>
      <c r="N68" s="18">
        <f>N69+N70+N71+N72+N73+N74+N76</f>
        <v>196.584</v>
      </c>
      <c r="O68" s="5"/>
      <c r="P68" s="18">
        <f>P69+P70+P71+P72+P73+P74</f>
        <v>99.47150400000001</v>
      </c>
      <c r="Q68" s="18">
        <f>Q69+Q70+Q71+Q72+Q73+Q74</f>
        <v>95.53982400000001</v>
      </c>
      <c r="R68" s="18">
        <f>R69+R70+R71+R72+R73+R74</f>
        <v>1.5726720000000003</v>
      </c>
      <c r="S68" s="20">
        <f>R68+Q68+P68</f>
        <v>196.584</v>
      </c>
      <c r="T68" s="20"/>
    </row>
    <row r="69" spans="1:21" ht="38.25" x14ac:dyDescent="0.25">
      <c r="A69" s="8" t="s">
        <v>86</v>
      </c>
      <c r="B69" s="3" t="s">
        <v>85</v>
      </c>
      <c r="C69" s="2">
        <v>48</v>
      </c>
      <c r="D69" s="5"/>
      <c r="E69" s="5"/>
      <c r="F69" s="5">
        <f t="shared" si="0"/>
        <v>8.5</v>
      </c>
      <c r="G69" s="5">
        <f>3.7</f>
        <v>3.7</v>
      </c>
      <c r="H69" s="5">
        <f>4.8</f>
        <v>4.8</v>
      </c>
      <c r="I69" s="5"/>
      <c r="J69" s="5"/>
      <c r="K69" s="18">
        <f t="shared" si="5"/>
        <v>23.75</v>
      </c>
      <c r="L69" s="5"/>
      <c r="M69" s="5"/>
      <c r="N69" s="18">
        <v>23.75</v>
      </c>
      <c r="O69" s="5"/>
      <c r="P69" s="18">
        <f>K69*S15</f>
        <v>12.0175</v>
      </c>
      <c r="Q69" s="18">
        <f>N69*T15</f>
        <v>11.5425</v>
      </c>
      <c r="R69" s="18">
        <f>N69*U15</f>
        <v>0.19</v>
      </c>
      <c r="S69" s="20">
        <f>R69+Q69+P69</f>
        <v>23.75</v>
      </c>
    </row>
    <row r="70" spans="1:21" x14ac:dyDescent="0.25">
      <c r="A70" s="8" t="s">
        <v>87</v>
      </c>
      <c r="B70" s="3" t="s">
        <v>154</v>
      </c>
      <c r="C70" s="2">
        <v>49</v>
      </c>
      <c r="D70" s="5"/>
      <c r="E70" s="5"/>
      <c r="F70" s="5">
        <f t="shared" si="0"/>
        <v>0</v>
      </c>
      <c r="G70" s="5"/>
      <c r="H70" s="5"/>
      <c r="I70" s="5"/>
      <c r="J70" s="5"/>
      <c r="K70" s="5">
        <f t="shared" si="5"/>
        <v>47.747</v>
      </c>
      <c r="L70" s="5">
        <v>47.747</v>
      </c>
      <c r="M70" s="5"/>
      <c r="N70" s="5">
        <v>0</v>
      </c>
      <c r="O70" s="5"/>
      <c r="P70" s="18">
        <f>N70*S15</f>
        <v>0</v>
      </c>
      <c r="Q70" s="18">
        <f>N70*T15</f>
        <v>0</v>
      </c>
      <c r="R70" s="18">
        <f>N70*U15</f>
        <v>0</v>
      </c>
    </row>
    <row r="71" spans="1:21" x14ac:dyDescent="0.25">
      <c r="A71" s="8" t="s">
        <v>88</v>
      </c>
      <c r="B71" s="3" t="s">
        <v>133</v>
      </c>
      <c r="C71" s="2">
        <v>50</v>
      </c>
      <c r="D71" s="5"/>
      <c r="E71" s="5"/>
      <c r="F71" s="5">
        <f t="shared" si="0"/>
        <v>0</v>
      </c>
      <c r="G71" s="5"/>
      <c r="H71" s="5"/>
      <c r="I71" s="5"/>
      <c r="J71" s="5"/>
      <c r="K71" s="5">
        <f t="shared" si="5"/>
        <v>135.334</v>
      </c>
      <c r="L71" s="5"/>
      <c r="M71" s="5"/>
      <c r="N71" s="5">
        <v>135.334</v>
      </c>
      <c r="O71" s="5"/>
      <c r="P71" s="18">
        <f>K71*S15</f>
        <v>68.479004000000003</v>
      </c>
      <c r="Q71" s="18">
        <f>N71*T15</f>
        <v>65.772323999999998</v>
      </c>
      <c r="R71" s="18">
        <f>N71*U15</f>
        <v>1.0826720000000001</v>
      </c>
      <c r="S71" s="20">
        <f>R71+Q71+P71</f>
        <v>135.334</v>
      </c>
    </row>
    <row r="72" spans="1:21" x14ac:dyDescent="0.25">
      <c r="A72" s="8" t="s">
        <v>89</v>
      </c>
      <c r="B72" s="5" t="s">
        <v>101</v>
      </c>
      <c r="C72" s="2">
        <v>51</v>
      </c>
      <c r="D72" s="5"/>
      <c r="E72" s="5"/>
      <c r="F72" s="5">
        <f t="shared" si="0"/>
        <v>36.599999999999994</v>
      </c>
      <c r="G72" s="5">
        <v>17.2</v>
      </c>
      <c r="H72" s="5">
        <v>19.399999999999999</v>
      </c>
      <c r="I72" s="5"/>
      <c r="J72" s="5"/>
      <c r="K72" s="18">
        <f t="shared" si="5"/>
        <v>15</v>
      </c>
      <c r="L72" s="5"/>
      <c r="M72" s="5"/>
      <c r="N72" s="18">
        <v>15</v>
      </c>
      <c r="O72" s="5"/>
      <c r="P72" s="18">
        <f>K72*S15</f>
        <v>7.59</v>
      </c>
      <c r="Q72" s="18">
        <f>N72*T15</f>
        <v>7.29</v>
      </c>
      <c r="R72" s="18">
        <f>N72*U15</f>
        <v>0.12</v>
      </c>
      <c r="S72" s="20">
        <f>R72+Q72+P72</f>
        <v>15</v>
      </c>
    </row>
    <row r="73" spans="1:21" ht="38.25" x14ac:dyDescent="0.25">
      <c r="A73" s="8" t="s">
        <v>90</v>
      </c>
      <c r="B73" s="5" t="s">
        <v>103</v>
      </c>
      <c r="C73" s="2">
        <v>52</v>
      </c>
      <c r="D73" s="5"/>
      <c r="E73" s="5"/>
      <c r="F73" s="5">
        <f t="shared" si="0"/>
        <v>4.3000000000000007</v>
      </c>
      <c r="G73" s="5">
        <v>2.1</v>
      </c>
      <c r="H73" s="5">
        <v>2.2000000000000002</v>
      </c>
      <c r="I73" s="5"/>
      <c r="J73" s="5"/>
      <c r="K73" s="18">
        <f>L73+M73+N73</f>
        <v>66.433999999999997</v>
      </c>
      <c r="L73" s="5">
        <v>26.181999999999999</v>
      </c>
      <c r="M73" s="5">
        <v>30.251999999999999</v>
      </c>
      <c r="N73" s="18">
        <v>10</v>
      </c>
      <c r="O73" s="5"/>
      <c r="P73" s="18">
        <f>N73*S15</f>
        <v>5.0600000000000005</v>
      </c>
      <c r="Q73" s="18">
        <f>N73*T15</f>
        <v>4.8599999999999994</v>
      </c>
      <c r="R73" s="18">
        <f>N73*U15</f>
        <v>0.08</v>
      </c>
      <c r="S73" s="20">
        <f>R73+Q73+P73</f>
        <v>10</v>
      </c>
    </row>
    <row r="74" spans="1:21" ht="25.5" x14ac:dyDescent="0.25">
      <c r="A74" s="25" t="s">
        <v>134</v>
      </c>
      <c r="B74" s="5" t="s">
        <v>135</v>
      </c>
      <c r="C74" s="24">
        <v>53</v>
      </c>
      <c r="D74" s="5"/>
      <c r="E74" s="5"/>
      <c r="F74" s="5"/>
      <c r="G74" s="5"/>
      <c r="H74" s="5"/>
      <c r="I74" s="5"/>
      <c r="J74" s="5"/>
      <c r="K74" s="18">
        <f t="shared" si="5"/>
        <v>12.5</v>
      </c>
      <c r="L74" s="5"/>
      <c r="M74" s="5"/>
      <c r="N74" s="18">
        <v>12.5</v>
      </c>
      <c r="O74" s="5"/>
      <c r="P74" s="18">
        <f>N74*S15</f>
        <v>6.3250000000000002</v>
      </c>
      <c r="Q74" s="18">
        <f>N74*T15</f>
        <v>6.0750000000000002</v>
      </c>
      <c r="R74" s="18">
        <f>N74*U15</f>
        <v>0.1</v>
      </c>
      <c r="S74" s="20">
        <f>R74+Q74+P74</f>
        <v>12.5</v>
      </c>
    </row>
    <row r="75" spans="1:21" ht="38.25" x14ac:dyDescent="0.25">
      <c r="A75" s="35" t="s">
        <v>145</v>
      </c>
      <c r="B75" s="5" t="s">
        <v>147</v>
      </c>
      <c r="C75" s="34">
        <v>54</v>
      </c>
      <c r="D75" s="5"/>
      <c r="E75" s="5"/>
      <c r="F75" s="5"/>
      <c r="G75" s="5"/>
      <c r="H75" s="5"/>
      <c r="I75" s="5"/>
      <c r="J75" s="5"/>
      <c r="K75" s="18">
        <f>L75</f>
        <v>35</v>
      </c>
      <c r="L75" s="18">
        <v>35</v>
      </c>
      <c r="M75" s="5"/>
      <c r="N75" s="18"/>
      <c r="O75" s="5"/>
      <c r="P75" s="18"/>
      <c r="Q75" s="18"/>
      <c r="R75" s="18"/>
    </row>
    <row r="76" spans="1:21" ht="38.25" x14ac:dyDescent="0.25">
      <c r="A76" s="25" t="s">
        <v>146</v>
      </c>
      <c r="B76" s="5" t="s">
        <v>136</v>
      </c>
      <c r="C76" s="24">
        <v>55</v>
      </c>
      <c r="D76" s="5"/>
      <c r="E76" s="5"/>
      <c r="F76" s="5"/>
      <c r="G76" s="5"/>
      <c r="H76" s="5"/>
      <c r="I76" s="5"/>
      <c r="J76" s="5"/>
      <c r="K76" s="18">
        <f>L76+M76+N76</f>
        <v>55.4</v>
      </c>
      <c r="L76" s="18">
        <f>166.2/3</f>
        <v>55.4</v>
      </c>
      <c r="M76" s="5"/>
      <c r="N76" s="18"/>
      <c r="O76" s="5"/>
      <c r="P76" s="18"/>
      <c r="Q76" s="18"/>
      <c r="R76" s="18"/>
    </row>
    <row r="77" spans="1:21" ht="25.5" x14ac:dyDescent="0.25">
      <c r="A77" s="8">
        <v>14</v>
      </c>
      <c r="B77" s="3" t="s">
        <v>43</v>
      </c>
      <c r="C77" s="2">
        <v>56</v>
      </c>
      <c r="D77" s="5"/>
      <c r="E77" s="5"/>
      <c r="F77" s="5">
        <f t="shared" si="0"/>
        <v>0</v>
      </c>
      <c r="G77" s="5"/>
      <c r="H77" s="5">
        <f>SUM(H78:H80)</f>
        <v>0</v>
      </c>
      <c r="I77" s="5"/>
      <c r="J77" s="5"/>
      <c r="K77" s="5">
        <f>K78+K79+K80</f>
        <v>1259.2399999999998</v>
      </c>
      <c r="L77" s="5">
        <f>L78+L79+L80</f>
        <v>1119.04</v>
      </c>
      <c r="M77" s="5">
        <f>M78+M79+M80</f>
        <v>140.19999999999999</v>
      </c>
      <c r="N77" s="5">
        <v>0</v>
      </c>
      <c r="O77" s="5"/>
      <c r="P77" s="18"/>
      <c r="Q77" s="18"/>
      <c r="R77" s="18"/>
    </row>
    <row r="78" spans="1:21" x14ac:dyDescent="0.25">
      <c r="A78" s="8" t="s">
        <v>91</v>
      </c>
      <c r="B78" s="5" t="s">
        <v>112</v>
      </c>
      <c r="C78" s="2">
        <v>57</v>
      </c>
      <c r="D78" s="5"/>
      <c r="E78" s="5"/>
      <c r="F78" s="5">
        <f t="shared" si="0"/>
        <v>0</v>
      </c>
      <c r="G78" s="5"/>
      <c r="H78" s="5">
        <v>0</v>
      </c>
      <c r="I78" s="5"/>
      <c r="J78" s="5"/>
      <c r="K78" s="5">
        <f t="shared" si="5"/>
        <v>140.19999999999999</v>
      </c>
      <c r="L78" s="5">
        <v>0</v>
      </c>
      <c r="M78" s="5">
        <v>140.19999999999999</v>
      </c>
      <c r="N78" s="5">
        <v>0</v>
      </c>
      <c r="O78" s="5"/>
      <c r="P78" s="18"/>
      <c r="Q78" s="18"/>
      <c r="R78" s="18"/>
    </row>
    <row r="79" spans="1:21" x14ac:dyDescent="0.25">
      <c r="A79" s="17" t="s">
        <v>115</v>
      </c>
      <c r="B79" s="5" t="s">
        <v>113</v>
      </c>
      <c r="C79" s="16">
        <v>58</v>
      </c>
      <c r="D79" s="5"/>
      <c r="E79" s="5"/>
      <c r="F79" s="5"/>
      <c r="G79" s="5"/>
      <c r="H79" s="5"/>
      <c r="I79" s="5"/>
      <c r="J79" s="5"/>
      <c r="K79" s="5">
        <f>L79+M79</f>
        <v>577.63</v>
      </c>
      <c r="L79" s="5">
        <v>577.63</v>
      </c>
      <c r="M79" s="5">
        <v>0</v>
      </c>
      <c r="N79" s="5">
        <v>0</v>
      </c>
      <c r="O79" s="5"/>
      <c r="P79" s="18"/>
      <c r="Q79" s="18"/>
      <c r="R79" s="18"/>
      <c r="T79" s="1" t="s">
        <v>106</v>
      </c>
    </row>
    <row r="80" spans="1:21" ht="25.5" x14ac:dyDescent="0.25">
      <c r="A80" s="8" t="s">
        <v>116</v>
      </c>
      <c r="B80" s="5" t="s">
        <v>114</v>
      </c>
      <c r="C80" s="2">
        <v>59</v>
      </c>
      <c r="D80" s="5"/>
      <c r="E80" s="5"/>
      <c r="F80" s="5">
        <f t="shared" si="0"/>
        <v>0</v>
      </c>
      <c r="G80" s="5"/>
      <c r="H80" s="5">
        <v>0</v>
      </c>
      <c r="I80" s="5"/>
      <c r="J80" s="5"/>
      <c r="K80" s="5">
        <f t="shared" si="5"/>
        <v>541.41</v>
      </c>
      <c r="L80" s="5">
        <v>541.41</v>
      </c>
      <c r="M80" s="5"/>
      <c r="N80" s="5"/>
      <c r="O80" s="5"/>
      <c r="P80" s="18"/>
      <c r="Q80" s="18"/>
      <c r="R80" s="18"/>
      <c r="U80" s="1" t="s">
        <v>106</v>
      </c>
    </row>
    <row r="81" spans="1:20" ht="89.25" x14ac:dyDescent="0.25">
      <c r="A81" s="8">
        <v>15</v>
      </c>
      <c r="B81" s="3" t="s">
        <v>94</v>
      </c>
      <c r="C81" s="2">
        <v>60</v>
      </c>
      <c r="D81" s="5"/>
      <c r="E81" s="5"/>
      <c r="F81" s="5">
        <f>SUM(F82:F84)</f>
        <v>1049.1400000000001</v>
      </c>
      <c r="G81" s="5">
        <f>SUM(G82:G84)</f>
        <v>494.44</v>
      </c>
      <c r="H81" s="5">
        <f>SUM(H82:H84)</f>
        <v>554.70000000000005</v>
      </c>
      <c r="I81" s="5"/>
      <c r="J81" s="5"/>
      <c r="K81" s="5">
        <f>L81+M81+N81</f>
        <v>313.52099999999996</v>
      </c>
      <c r="L81" s="5">
        <f>L82+L84</f>
        <v>0</v>
      </c>
      <c r="M81" s="5">
        <f>M82+M84</f>
        <v>0</v>
      </c>
      <c r="N81" s="5">
        <f>N82+N84+N83</f>
        <v>313.52099999999996</v>
      </c>
      <c r="O81" s="5"/>
      <c r="P81" s="18">
        <f>P82+P84+P83</f>
        <v>158.641626</v>
      </c>
      <c r="Q81" s="18">
        <f>Q82+Q84+Q83</f>
        <v>152.371206</v>
      </c>
      <c r="R81" s="18">
        <f>R82+R84+R83</f>
        <v>2.508168</v>
      </c>
      <c r="S81" s="20">
        <f>R81+Q81+P81</f>
        <v>313.52100000000002</v>
      </c>
      <c r="T81" s="20"/>
    </row>
    <row r="82" spans="1:20" x14ac:dyDescent="0.25">
      <c r="A82" s="8" t="s">
        <v>92</v>
      </c>
      <c r="B82" s="5" t="s">
        <v>105</v>
      </c>
      <c r="C82" s="2">
        <v>61</v>
      </c>
      <c r="D82" s="5"/>
      <c r="E82" s="5"/>
      <c r="F82" s="5">
        <f t="shared" si="0"/>
        <v>1049.1400000000001</v>
      </c>
      <c r="G82" s="5">
        <v>494.44</v>
      </c>
      <c r="H82" s="5">
        <v>554.70000000000005</v>
      </c>
      <c r="I82" s="5"/>
      <c r="J82" s="5"/>
      <c r="K82" s="5">
        <f t="shared" si="5"/>
        <v>306.62099999999998</v>
      </c>
      <c r="L82" s="5"/>
      <c r="M82" s="5"/>
      <c r="N82" s="5">
        <v>306.62099999999998</v>
      </c>
      <c r="O82" s="5"/>
      <c r="P82" s="18">
        <f>N82*S15</f>
        <v>155.150226</v>
      </c>
      <c r="Q82" s="18">
        <f>N82*T15</f>
        <v>149.01780599999998</v>
      </c>
      <c r="R82" s="18">
        <f>N82*U15</f>
        <v>2.4529679999999998</v>
      </c>
      <c r="S82" s="20">
        <f>R82+Q82+P82</f>
        <v>306.62099999999998</v>
      </c>
    </row>
    <row r="83" spans="1:20" x14ac:dyDescent="0.25">
      <c r="A83" s="25" t="s">
        <v>93</v>
      </c>
      <c r="B83" s="5" t="s">
        <v>138</v>
      </c>
      <c r="C83" s="24">
        <v>62</v>
      </c>
      <c r="D83" s="5"/>
      <c r="E83" s="5"/>
      <c r="F83" s="5"/>
      <c r="G83" s="5"/>
      <c r="H83" s="5"/>
      <c r="I83" s="5"/>
      <c r="J83" s="5"/>
      <c r="K83" s="5">
        <f t="shared" si="5"/>
        <v>2.4</v>
      </c>
      <c r="L83" s="5"/>
      <c r="M83" s="5"/>
      <c r="N83" s="5">
        <v>2.4</v>
      </c>
      <c r="O83" s="5"/>
      <c r="P83" s="18">
        <f>N83*S15</f>
        <v>1.2143999999999999</v>
      </c>
      <c r="Q83" s="18">
        <f>N83*T15</f>
        <v>1.1663999999999999</v>
      </c>
      <c r="R83" s="18">
        <f>N83*U15</f>
        <v>1.9199999999999998E-2</v>
      </c>
      <c r="S83" s="20">
        <f>R83+Q83+P83</f>
        <v>2.4</v>
      </c>
    </row>
    <row r="84" spans="1:20" x14ac:dyDescent="0.25">
      <c r="A84" s="8" t="s">
        <v>137</v>
      </c>
      <c r="B84" s="5" t="s">
        <v>117</v>
      </c>
      <c r="C84" s="2">
        <v>63</v>
      </c>
      <c r="D84" s="5"/>
      <c r="E84" s="5"/>
      <c r="F84" s="5">
        <f t="shared" si="0"/>
        <v>0</v>
      </c>
      <c r="G84" s="5">
        <v>0</v>
      </c>
      <c r="H84" s="5">
        <v>0</v>
      </c>
      <c r="I84" s="5"/>
      <c r="J84" s="5"/>
      <c r="K84" s="5">
        <f t="shared" si="5"/>
        <v>4.5</v>
      </c>
      <c r="L84" s="5"/>
      <c r="M84" s="5"/>
      <c r="N84" s="5">
        <v>4.5</v>
      </c>
      <c r="O84" s="5"/>
      <c r="P84" s="18">
        <f>N84*S15</f>
        <v>2.2770000000000001</v>
      </c>
      <c r="Q84" s="18">
        <f>N84*T15</f>
        <v>2.1869999999999998</v>
      </c>
      <c r="R84" s="18">
        <f>N84*U15</f>
        <v>3.6000000000000004E-2</v>
      </c>
      <c r="S84" s="20">
        <f>R84+P84+Q84</f>
        <v>4.5</v>
      </c>
    </row>
    <row r="85" spans="1:20" x14ac:dyDescent="0.25">
      <c r="A85" s="27"/>
      <c r="B85" s="28"/>
      <c r="C85" s="29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30"/>
      <c r="Q85" s="30"/>
      <c r="R85" s="30"/>
    </row>
    <row r="86" spans="1:20" ht="15.75" x14ac:dyDescent="0.25">
      <c r="A86" s="9"/>
    </row>
    <row r="87" spans="1:20" ht="15.75" x14ac:dyDescent="0.25">
      <c r="A87" s="9"/>
    </row>
    <row r="88" spans="1:20" x14ac:dyDescent="0.25">
      <c r="A88" s="38" t="s">
        <v>141</v>
      </c>
      <c r="B88" s="38"/>
      <c r="C88" s="38"/>
      <c r="D88" s="38"/>
      <c r="E88" s="38"/>
      <c r="G88" s="39" t="s">
        <v>45</v>
      </c>
      <c r="H88" s="39"/>
      <c r="I88" s="39"/>
      <c r="J88" s="39"/>
      <c r="K88" s="39"/>
      <c r="M88" s="39" t="s">
        <v>142</v>
      </c>
      <c r="N88" s="39"/>
      <c r="O88" s="39"/>
      <c r="P88" s="39"/>
      <c r="Q88" s="39"/>
      <c r="R88" s="39"/>
    </row>
    <row r="89" spans="1:20" x14ac:dyDescent="0.25">
      <c r="A89" s="38" t="s">
        <v>44</v>
      </c>
      <c r="B89" s="38"/>
      <c r="C89" s="38"/>
      <c r="D89" s="38"/>
      <c r="E89" s="38"/>
      <c r="G89" s="39" t="s">
        <v>46</v>
      </c>
      <c r="H89" s="39"/>
      <c r="I89" s="39"/>
      <c r="J89" s="39"/>
      <c r="K89" s="39"/>
      <c r="M89" s="39" t="s">
        <v>47</v>
      </c>
      <c r="N89" s="39"/>
      <c r="O89" s="39"/>
      <c r="P89" s="39"/>
      <c r="Q89" s="39"/>
      <c r="R89" s="39"/>
    </row>
    <row r="90" spans="1:20" ht="15.75" x14ac:dyDescent="0.25">
      <c r="A90" s="9"/>
    </row>
  </sheetData>
  <mergeCells count="29">
    <mergeCell ref="A10:R10"/>
    <mergeCell ref="A11:R11"/>
    <mergeCell ref="A12:A14"/>
    <mergeCell ref="A1:R1"/>
    <mergeCell ref="A2:R2"/>
    <mergeCell ref="A3:R3"/>
    <mergeCell ref="A4:R4"/>
    <mergeCell ref="A5:R5"/>
    <mergeCell ref="A6:R6"/>
    <mergeCell ref="A7:R7"/>
    <mergeCell ref="A8:R8"/>
    <mergeCell ref="A9:R9"/>
    <mergeCell ref="B12:B14"/>
    <mergeCell ref="C12:C14"/>
    <mergeCell ref="D12:H12"/>
    <mergeCell ref="I12:R12"/>
    <mergeCell ref="D13:D14"/>
    <mergeCell ref="G13:H13"/>
    <mergeCell ref="I13:I14"/>
    <mergeCell ref="L13:M13"/>
    <mergeCell ref="N13:R13"/>
    <mergeCell ref="F13:F14"/>
    <mergeCell ref="K13:K14"/>
    <mergeCell ref="A88:E88"/>
    <mergeCell ref="A89:E89"/>
    <mergeCell ref="G88:K88"/>
    <mergeCell ref="G89:K89"/>
    <mergeCell ref="M88:R88"/>
    <mergeCell ref="M89:R89"/>
  </mergeCells>
  <pageMargins left="0.39370078740157483" right="0.39370078740157483" top="0.78740157480314965" bottom="0.39370078740157483" header="0.78740157480314965" footer="0.39370078740157483"/>
  <pageSetup paperSize="9" scale="79" fitToHeight="0" orientation="landscape" r:id="rId1"/>
  <ignoredErrors>
    <ignoredError sqref="A41:A42 A44:A49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2021-08-04T13:09:15Z</dcterms:modified>
</cp:coreProperties>
</file>